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6435" windowWidth="19170" windowHeight="6495" tabRatio="773" firstSheet="10" activeTab="10"/>
  </bookViews>
  <sheets>
    <sheet name="rilievo iniziale 2001 " sheetId="21" r:id="rId1"/>
    <sheet name="LUG-AGO 2002" sheetId="23" r:id="rId2"/>
    <sheet name="OTT-NOV-DIC 2002" sheetId="26" r:id="rId3"/>
    <sheet name="GEN 2003" sheetId="27" r:id="rId4"/>
    <sheet name="MAR 2003" sheetId="28" r:id="rId5"/>
    <sheet name="GIU 2003" sheetId="29" r:id="rId6"/>
    <sheet name="OTT 2003" sheetId="30" r:id="rId7"/>
    <sheet name="GEN 2004" sheetId="31" r:id="rId8"/>
    <sheet name="MAG 2004" sheetId="32" r:id="rId9"/>
    <sheet name="AGO 2004" sheetId="33" r:id="rId10"/>
    <sheet name="general summary" sheetId="5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calcPr calcId="125725"/>
</workbook>
</file>

<file path=xl/calcChain.xml><?xml version="1.0" encoding="utf-8"?>
<calcChain xmlns="http://schemas.openxmlformats.org/spreadsheetml/2006/main">
  <c r="I22" i="29"/>
  <c r="I22" i="31"/>
  <c r="I23" i="29"/>
  <c r="I23" i="31"/>
  <c r="I24" i="29"/>
  <c r="I24" i="31"/>
  <c r="I25" i="29"/>
  <c r="I25" i="31"/>
  <c r="I26" i="29"/>
  <c r="I26" i="31"/>
  <c r="I27" i="29"/>
  <c r="I27" i="31"/>
  <c r="I28" i="29"/>
  <c r="I28" i="31"/>
  <c r="I29" i="29"/>
  <c r="I29" i="31"/>
  <c r="I30" i="29"/>
  <c r="I30" i="31"/>
  <c r="I31" i="29"/>
  <c r="I31" i="31"/>
  <c r="I32" i="29"/>
  <c r="I32" i="31"/>
  <c r="I33" i="29"/>
  <c r="I33" i="31"/>
  <c r="I34" i="29"/>
  <c r="I34" i="31"/>
  <c r="I35" i="29"/>
  <c r="I35" i="31"/>
  <c r="I36" i="29"/>
  <c r="I36" i="31"/>
  <c r="I37" i="29"/>
  <c r="I37" i="31"/>
  <c r="I38" i="29"/>
  <c r="I38" i="31"/>
  <c r="I39" i="29"/>
  <c r="I39" i="31"/>
  <c r="I40" i="29"/>
  <c r="I40" i="31"/>
  <c r="I41" i="29"/>
  <c r="I41" i="31"/>
  <c r="I42" i="29"/>
  <c r="I42" i="31"/>
  <c r="I43" i="29"/>
  <c r="I43" i="31"/>
  <c r="I44" i="29"/>
  <c r="I44" i="26"/>
  <c r="I44" i="31"/>
  <c r="I45" i="29"/>
  <c r="I45" i="26"/>
  <c r="I45" i="31"/>
  <c r="I46" i="29"/>
  <c r="I46" i="26"/>
  <c r="I46" i="31"/>
  <c r="I47" i="29"/>
  <c r="I47" i="26"/>
  <c r="I47" i="31"/>
  <c r="I48" i="29"/>
  <c r="I48" i="26"/>
  <c r="I48" i="31"/>
  <c r="I49" i="29"/>
  <c r="I49" i="26"/>
  <c r="I49" i="31"/>
  <c r="I50" i="29"/>
  <c r="I50" i="26"/>
  <c r="I50" i="31"/>
  <c r="I51" i="29"/>
  <c r="I51" i="26"/>
  <c r="I51" i="31"/>
  <c r="I52" i="29"/>
  <c r="I52" i="26"/>
  <c r="I52" i="31"/>
  <c r="I53" i="29"/>
  <c r="I53" i="26"/>
  <c r="I53" i="31"/>
  <c r="I54" i="29"/>
  <c r="I54" i="26"/>
  <c r="I54" i="31"/>
  <c r="I55" i="29"/>
  <c r="I55" i="26"/>
  <c r="I55" i="31"/>
  <c r="I56" i="29"/>
  <c r="I56" i="26"/>
  <c r="I56" i="31"/>
  <c r="I57" i="29"/>
  <c r="I57" i="26"/>
  <c r="I57" i="31"/>
  <c r="I58" i="29"/>
  <c r="I58" i="26"/>
  <c r="I58" i="31"/>
  <c r="I59" i="29"/>
  <c r="I59" i="26"/>
  <c r="I59" i="31"/>
  <c r="I60" i="29"/>
  <c r="I60" i="26"/>
  <c r="I60" i="31"/>
  <c r="I61" i="29"/>
  <c r="I61" i="26"/>
  <c r="I61" i="31"/>
  <c r="I62" i="29"/>
  <c r="I62" i="26"/>
  <c r="I62" i="31"/>
  <c r="I63" i="29"/>
  <c r="I63" i="26"/>
  <c r="I63" i="31"/>
  <c r="I64" i="29"/>
  <c r="I64" i="26"/>
  <c r="I64" i="31"/>
  <c r="I65" i="29"/>
  <c r="I65" i="31"/>
  <c r="I66" i="29"/>
  <c r="I66" i="31"/>
  <c r="I67" i="29"/>
  <c r="I67" i="31"/>
  <c r="I68" i="29"/>
  <c r="I68" i="31"/>
  <c r="I69" i="29"/>
  <c r="I69" i="31"/>
  <c r="I70" i="29"/>
  <c r="I70" i="31"/>
  <c r="I71" i="29"/>
  <c r="I71" i="31"/>
  <c r="I72" i="29"/>
  <c r="I72" i="31"/>
  <c r="I73" i="29"/>
  <c r="I73" i="31"/>
  <c r="I74" i="29"/>
  <c r="I74" i="31"/>
  <c r="I75" i="29"/>
  <c r="I75" i="31"/>
  <c r="I76" i="29"/>
  <c r="I76" i="31"/>
  <c r="I77" i="29"/>
  <c r="I77" i="31"/>
  <c r="I78" i="29"/>
  <c r="I78" i="31"/>
  <c r="I79" i="29"/>
  <c r="I79" i="31"/>
  <c r="I80" i="29"/>
  <c r="I80" i="31"/>
  <c r="I81" i="29"/>
  <c r="I81" i="31"/>
  <c r="I82" i="29"/>
  <c r="I82" i="31"/>
  <c r="I83" i="29"/>
  <c r="I83" i="31"/>
  <c r="I84" i="29"/>
  <c r="I84" i="31"/>
  <c r="I85" i="29"/>
  <c r="I85" i="31"/>
  <c r="I86" i="29"/>
  <c r="I86" i="26"/>
  <c r="I86" i="31"/>
  <c r="I87" i="29"/>
  <c r="I87" i="26"/>
  <c r="I87" i="31"/>
  <c r="I88" i="29"/>
  <c r="I88" i="26"/>
  <c r="I88" i="31"/>
  <c r="I89" i="29"/>
  <c r="I89" i="26"/>
  <c r="I89" i="31"/>
  <c r="I90" i="29"/>
  <c r="I90" i="26"/>
  <c r="I90" i="31"/>
  <c r="I91" i="29"/>
  <c r="I91" i="26"/>
  <c r="I91" i="31"/>
  <c r="I92" i="29"/>
  <c r="I92" i="26"/>
  <c r="I92" i="31"/>
  <c r="I93" i="29"/>
  <c r="I93" i="26"/>
  <c r="I93" i="31"/>
  <c r="I94" i="29"/>
  <c r="I94" i="26"/>
  <c r="I94" i="31"/>
  <c r="I95" i="29"/>
  <c r="I95" i="26"/>
  <c r="I95" i="31"/>
  <c r="I96" i="29"/>
  <c r="I96" i="26"/>
  <c r="I96" i="31"/>
  <c r="I97" i="29"/>
  <c r="I97" i="26"/>
  <c r="I97" i="31"/>
  <c r="I98" i="29"/>
  <c r="I98" i="26"/>
  <c r="I98" i="31"/>
  <c r="I99" i="29"/>
  <c r="I99" i="26"/>
  <c r="I99" i="31"/>
  <c r="I100" i="29"/>
  <c r="I100" i="26"/>
  <c r="I100" i="31"/>
  <c r="I101" i="29"/>
  <c r="I101" i="26"/>
  <c r="I101" i="31"/>
  <c r="I102" i="29"/>
  <c r="I102" i="26"/>
  <c r="I102" i="31"/>
  <c r="I103" i="29"/>
  <c r="I103" i="26"/>
  <c r="I103" i="31"/>
  <c r="I104" i="29"/>
  <c r="I104" i="26"/>
  <c r="I104" i="31"/>
  <c r="I105" i="29"/>
  <c r="I105" i="26"/>
  <c r="I105" i="31"/>
  <c r="I106" i="27"/>
  <c r="I106" i="26"/>
  <c r="I106" i="29"/>
  <c r="I106" i="31"/>
  <c r="I107" i="27"/>
  <c r="I107" i="26"/>
  <c r="I107" i="29"/>
  <c r="I107" i="31"/>
  <c r="I108" i="27"/>
  <c r="I108" i="26"/>
  <c r="I108" i="29"/>
  <c r="I108" i="31"/>
  <c r="I109" i="27"/>
  <c r="I109" i="26"/>
  <c r="I109" i="29"/>
  <c r="I109" i="31"/>
  <c r="I110" i="27"/>
  <c r="I110" i="26"/>
  <c r="I110" i="29"/>
  <c r="I110" i="31"/>
  <c r="I111" i="27"/>
  <c r="I111" i="26"/>
  <c r="I111" i="29"/>
  <c r="I111" i="31"/>
  <c r="I112" i="27"/>
  <c r="I112" i="26"/>
  <c r="I112" i="29"/>
  <c r="I112" i="31"/>
  <c r="I113" i="27"/>
  <c r="I113" i="26"/>
  <c r="I113" i="29"/>
  <c r="I113" i="31"/>
  <c r="I114" i="27"/>
  <c r="I114" i="26"/>
  <c r="I114" i="29"/>
  <c r="I114" i="31"/>
  <c r="I115" i="27"/>
  <c r="I115" i="26"/>
  <c r="I115" i="29"/>
  <c r="I115" i="31"/>
  <c r="I116" i="27"/>
  <c r="I116" i="26"/>
  <c r="I116" i="29"/>
  <c r="I116" i="31"/>
  <c r="I117" i="27"/>
  <c r="I117" i="26"/>
  <c r="I117" i="29"/>
  <c r="I117" i="31"/>
  <c r="I118" i="27"/>
  <c r="I118" i="26"/>
  <c r="I118" i="29"/>
  <c r="I118" i="31"/>
  <c r="I119" i="27"/>
  <c r="I119" i="26"/>
  <c r="I119" i="29"/>
  <c r="I119" i="31"/>
  <c r="I120" i="27"/>
  <c r="I120" i="26"/>
  <c r="I120" i="29"/>
  <c r="I120" i="31"/>
  <c r="I121" i="27"/>
  <c r="I121" i="26"/>
  <c r="I121" i="29"/>
  <c r="I121" i="31"/>
  <c r="I122" i="27"/>
  <c r="I122" i="26"/>
  <c r="I122" i="29"/>
  <c r="I122" i="31"/>
  <c r="I123" i="27"/>
  <c r="I123" i="26"/>
  <c r="I123" i="29"/>
  <c r="I123" i="31"/>
  <c r="I124" i="27"/>
  <c r="I124" i="26"/>
  <c r="I124" i="29"/>
  <c r="I124" i="31"/>
  <c r="I125" i="27"/>
  <c r="I125" i="26"/>
  <c r="I125" i="29"/>
  <c r="I125" i="31"/>
  <c r="I126" i="27"/>
  <c r="I126" i="26"/>
  <c r="I126" i="29"/>
  <c r="I126" i="31"/>
  <c r="I127" i="27"/>
  <c r="I127" i="26"/>
  <c r="I127" i="29"/>
  <c r="I127" i="31"/>
  <c r="I128" i="27"/>
  <c r="I128" i="26"/>
  <c r="I128" i="29"/>
  <c r="I128" i="31"/>
  <c r="I129" i="27"/>
  <c r="I129" i="26"/>
  <c r="I129" i="29"/>
  <c r="I129" i="31"/>
  <c r="I130" i="27"/>
  <c r="I130" i="26"/>
  <c r="I130" i="29"/>
  <c r="I130" i="31"/>
  <c r="I131" i="27"/>
  <c r="I131" i="26"/>
  <c r="I131" i="29"/>
  <c r="I131" i="31"/>
  <c r="I132" i="27"/>
  <c r="I132" i="26"/>
  <c r="I132" i="29"/>
  <c r="I132" i="31"/>
  <c r="I133" i="27"/>
  <c r="I133" i="26"/>
  <c r="I133" i="29"/>
  <c r="I133" i="31"/>
  <c r="I134" i="27"/>
  <c r="I134" i="26"/>
  <c r="I134" i="29"/>
  <c r="I134" i="31"/>
  <c r="I135" i="27"/>
  <c r="I135" i="26"/>
  <c r="I135" i="29"/>
  <c r="I135" i="31"/>
  <c r="I136" i="27"/>
  <c r="I136" i="26"/>
  <c r="I136" i="29"/>
  <c r="I136" i="31"/>
  <c r="I137" i="29"/>
  <c r="I137" i="26"/>
  <c r="I137" i="31"/>
  <c r="I138" i="29"/>
  <c r="I138" i="26"/>
  <c r="I138" i="31"/>
  <c r="I139" i="29"/>
  <c r="I139" i="26"/>
  <c r="I139" i="31"/>
  <c r="I140" i="29"/>
  <c r="I140" i="26"/>
  <c r="I140" i="31"/>
  <c r="I141" i="29"/>
  <c r="I141" i="26"/>
  <c r="I141" i="31"/>
  <c r="I142" i="29"/>
  <c r="I142" i="26"/>
  <c r="I142" i="31"/>
  <c r="I143" i="29"/>
  <c r="I143" i="26"/>
  <c r="I143" i="31"/>
  <c r="I144" i="29"/>
  <c r="I144" i="26"/>
  <c r="I144" i="31"/>
  <c r="I145" i="29"/>
  <c r="I145" i="26"/>
  <c r="I145" i="31"/>
  <c r="I146" i="29"/>
  <c r="I146" i="26"/>
  <c r="I146" i="31"/>
  <c r="I147" i="29"/>
  <c r="I147" i="26"/>
  <c r="I147" i="31"/>
  <c r="I148" i="29"/>
  <c r="I148" i="26"/>
  <c r="I148" i="31"/>
  <c r="I149" i="29"/>
  <c r="I149" i="26"/>
  <c r="I149" i="31"/>
  <c r="I150" i="29"/>
  <c r="I150" i="26"/>
  <c r="I150" i="31"/>
  <c r="I151" i="29"/>
  <c r="I151" i="26"/>
  <c r="I151" i="31"/>
  <c r="I152" i="29"/>
  <c r="I152" i="26"/>
  <c r="I152" i="31"/>
  <c r="I153" i="29"/>
  <c r="I153" i="26"/>
  <c r="I153" i="31"/>
  <c r="I154" i="29"/>
  <c r="I154" i="26"/>
  <c r="I154" i="31"/>
  <c r="I155" i="29"/>
  <c r="I155" i="26"/>
  <c r="I155" i="31"/>
  <c r="I156" i="29"/>
  <c r="I156" i="26"/>
  <c r="I156" i="31"/>
  <c r="I157" i="29"/>
  <c r="I157" i="26"/>
  <c r="I157" i="31"/>
  <c r="I158" i="29"/>
  <c r="I158" i="26"/>
  <c r="I158" i="31"/>
  <c r="I159" i="29"/>
  <c r="I159" i="26"/>
  <c r="I159" i="31"/>
  <c r="I160" i="29"/>
  <c r="I160" i="26"/>
  <c r="I160" i="31"/>
  <c r="I161" i="29"/>
  <c r="I161" i="26"/>
  <c r="I161" i="31"/>
  <c r="I162" i="29"/>
  <c r="I162" i="26"/>
  <c r="I162" i="31"/>
  <c r="I163" i="29"/>
  <c r="I163" i="26"/>
  <c r="I163" i="31"/>
  <c r="I164" i="29"/>
  <c r="I164" i="26"/>
  <c r="I164" i="31"/>
  <c r="I165" i="29"/>
  <c r="I165" i="26"/>
  <c r="I165" i="31"/>
  <c r="I166" i="29"/>
  <c r="I166" i="26"/>
  <c r="I166" i="31"/>
  <c r="I167" i="29"/>
  <c r="I167" i="26"/>
  <c r="I167" i="31"/>
  <c r="I168" i="29"/>
  <c r="I168" i="26"/>
  <c r="I168" i="31"/>
  <c r="I169" i="29"/>
  <c r="I169" i="26"/>
  <c r="I169" i="31"/>
  <c r="I170" i="29"/>
  <c r="I170" i="26"/>
  <c r="I170" i="31"/>
  <c r="I171" i="29"/>
  <c r="I171" i="26"/>
  <c r="I171" i="31"/>
  <c r="I172" i="29"/>
  <c r="I172" i="26"/>
  <c r="I172" i="31"/>
  <c r="I173" i="29"/>
  <c r="I173" i="26"/>
  <c r="I173" i="31"/>
  <c r="I174" i="29"/>
  <c r="I174" i="26"/>
  <c r="I174" i="31"/>
  <c r="I175" i="29"/>
  <c r="I175" i="26"/>
  <c r="I175" i="31"/>
  <c r="I176" i="29"/>
  <c r="I176" i="26"/>
  <c r="I176" i="31"/>
  <c r="I177" i="29"/>
  <c r="I177" i="26"/>
  <c r="I177" i="31"/>
  <c r="I178" i="29"/>
  <c r="I178" i="26"/>
  <c r="I178" i="31"/>
  <c r="I179" i="29"/>
  <c r="I179" i="26"/>
  <c r="I179" i="31"/>
  <c r="I180" i="29"/>
  <c r="I180" i="26"/>
  <c r="I180" i="31"/>
  <c r="I181" i="29"/>
  <c r="I181" i="26"/>
  <c r="I181" i="31"/>
  <c r="I182" i="29"/>
  <c r="I182" i="26"/>
  <c r="I182" i="31"/>
  <c r="I183" i="29"/>
  <c r="I183" i="26"/>
  <c r="I183" i="31"/>
  <c r="I184" i="29"/>
  <c r="I184" i="26"/>
  <c r="I184" i="31"/>
  <c r="I185" i="29"/>
  <c r="I185" i="26"/>
  <c r="I185" i="31"/>
  <c r="I186" i="29"/>
  <c r="I186" i="26"/>
  <c r="I186" i="31"/>
  <c r="I187" i="29"/>
  <c r="I187" i="26"/>
  <c r="I187" i="31"/>
  <c r="I188" i="29"/>
  <c r="I188" i="26"/>
  <c r="I188" i="31"/>
  <c r="I189" i="29"/>
  <c r="I189" i="26"/>
  <c r="I189" i="31"/>
  <c r="I190" i="29"/>
  <c r="I190" i="26"/>
  <c r="I190" i="31"/>
  <c r="I191" i="29"/>
  <c r="I191" i="26"/>
  <c r="I191" i="31"/>
  <c r="I192" i="29"/>
  <c r="I192" i="26"/>
  <c r="I192" i="31"/>
  <c r="I193" i="29"/>
  <c r="I193" i="26"/>
  <c r="I193" i="31"/>
  <c r="I194" i="29"/>
  <c r="I194" i="26"/>
  <c r="I194" i="31"/>
  <c r="I195" i="29"/>
  <c r="I195" i="26"/>
  <c r="I195" i="31"/>
  <c r="I196" i="29"/>
  <c r="I196" i="26"/>
  <c r="I196" i="31"/>
  <c r="I197" i="29"/>
  <c r="I197" i="26"/>
  <c r="I197" i="31"/>
  <c r="I198" i="29"/>
  <c r="I198" i="26"/>
  <c r="I198" i="31"/>
  <c r="I199" i="29"/>
  <c r="I199" i="26"/>
  <c r="I199" i="31"/>
  <c r="I200" i="29"/>
  <c r="I200" i="26"/>
  <c r="I200" i="31"/>
  <c r="I201" i="29"/>
  <c r="I201" i="26"/>
  <c r="I201" i="31"/>
  <c r="I202" i="29"/>
  <c r="I202" i="26"/>
  <c r="I202" i="31"/>
  <c r="I203" i="29"/>
  <c r="I203" i="26"/>
  <c r="I203" i="31"/>
  <c r="I204" i="29"/>
  <c r="I204" i="26"/>
  <c r="I204" i="31"/>
  <c r="I205" i="29"/>
  <c r="I205" i="26"/>
  <c r="I205" i="31"/>
  <c r="I206" i="29"/>
  <c r="I206" i="26"/>
  <c r="I206" i="31"/>
  <c r="I207" i="29"/>
  <c r="I207" i="26"/>
  <c r="I207" i="31"/>
  <c r="I208" i="29"/>
  <c r="I208" i="26"/>
  <c r="I208" i="31"/>
  <c r="I209" i="29"/>
  <c r="I209" i="26"/>
  <c r="I209" i="31"/>
  <c r="I210" i="29"/>
  <c r="I210" i="31"/>
  <c r="I211" i="29"/>
  <c r="I211" i="31"/>
  <c r="I212" i="29"/>
  <c r="I212" i="31"/>
  <c r="I213" i="29"/>
  <c r="I213" i="31"/>
  <c r="I214" i="29"/>
  <c r="I214" i="31"/>
  <c r="I215" i="29"/>
  <c r="I215" i="31"/>
  <c r="I216" i="29"/>
  <c r="I216" i="31"/>
  <c r="I217" i="29"/>
  <c r="I217" i="31"/>
  <c r="I218" i="29"/>
  <c r="I218" i="31"/>
  <c r="I219" i="29"/>
  <c r="I219" i="31"/>
  <c r="I220" i="29"/>
  <c r="I220" i="31"/>
  <c r="I221" i="29"/>
  <c r="I221" i="31"/>
  <c r="I222" i="29"/>
  <c r="I222" i="31"/>
  <c r="I223" i="29"/>
  <c r="I223" i="31"/>
  <c r="I224" i="27"/>
  <c r="I224" i="29"/>
  <c r="I224" i="31"/>
  <c r="I225" i="27"/>
  <c r="I225" i="29"/>
  <c r="I225" i="31"/>
  <c r="I226" i="27"/>
  <c r="I226" i="29"/>
  <c r="I226" i="31"/>
  <c r="I227" i="27"/>
  <c r="I227" i="29"/>
  <c r="I227" i="31"/>
  <c r="I228" i="27"/>
  <c r="I228" i="29"/>
  <c r="I228" i="31"/>
  <c r="I229" i="27"/>
  <c r="I229" i="29"/>
  <c r="I229" i="31"/>
  <c r="I230" i="27"/>
  <c r="I230" i="29"/>
  <c r="I230" i="31"/>
  <c r="I231" i="27"/>
  <c r="I231" i="29"/>
  <c r="I231" i="31"/>
  <c r="I232" i="27"/>
  <c r="I232" i="29"/>
  <c r="I232" i="31"/>
  <c r="I233" i="27"/>
  <c r="I233" i="29"/>
  <c r="I233" i="31"/>
  <c r="I234" i="27"/>
  <c r="I234" i="29"/>
  <c r="I234" i="31"/>
  <c r="I21" i="29"/>
  <c r="I21" i="31"/>
  <c r="G28" i="21"/>
  <c r="G23"/>
  <c r="N6" s="1"/>
  <c r="G24"/>
  <c r="G25"/>
  <c r="G26"/>
  <c r="G27"/>
  <c r="G29"/>
  <c r="G30"/>
  <c r="G31"/>
  <c r="G32"/>
  <c r="G33"/>
  <c r="H34"/>
  <c r="I127" i="30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210" i="26"/>
  <c r="I211"/>
  <c r="I212"/>
  <c r="I213"/>
  <c r="I214"/>
  <c r="I215"/>
  <c r="I216"/>
  <c r="I217"/>
  <c r="I218"/>
  <c r="I219"/>
  <c r="I220"/>
  <c r="I220" i="30"/>
  <c r="I221" i="26"/>
  <c r="I221" i="30"/>
  <c r="I222" i="26"/>
  <c r="I222" i="30"/>
  <c r="I223" i="26"/>
  <c r="I223" i="30"/>
  <c r="I224" i="26"/>
  <c r="I224" i="28"/>
  <c r="I224" i="30"/>
  <c r="I225" i="26"/>
  <c r="I225" i="28"/>
  <c r="I225" i="30"/>
  <c r="I226" i="26"/>
  <c r="I226" i="28"/>
  <c r="I226" i="30"/>
  <c r="I227" i="26"/>
  <c r="I227" i="28"/>
  <c r="I227" i="30"/>
  <c r="I228" i="26"/>
  <c r="I228" i="28"/>
  <c r="I228" i="30"/>
  <c r="I229" i="26"/>
  <c r="I229" i="28"/>
  <c r="I229" i="30"/>
  <c r="I230" i="26"/>
  <c r="I230" i="28"/>
  <c r="I230" i="30"/>
  <c r="I231" i="26"/>
  <c r="I231" i="28"/>
  <c r="I231" i="30"/>
  <c r="I232" i="26"/>
  <c r="I232" i="28"/>
  <c r="I232" i="30"/>
  <c r="I233" i="26"/>
  <c r="I233" i="28"/>
  <c r="I233" i="30"/>
  <c r="I234" i="28"/>
  <c r="I234" i="30"/>
  <c r="I126"/>
  <c r="I22" i="26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104" i="30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21" i="26"/>
  <c r="I22" i="23"/>
  <c r="G21" i="21"/>
  <c r="I23" i="23"/>
  <c r="I24"/>
  <c r="I25"/>
  <c r="I26"/>
  <c r="I27"/>
  <c r="I28"/>
  <c r="D7" i="21"/>
  <c r="E7" s="1"/>
  <c r="B7" s="1"/>
  <c r="E6"/>
  <c r="B6"/>
  <c r="D7" i="23"/>
  <c r="D8" s="1"/>
  <c r="D9" s="1"/>
  <c r="D10" s="1"/>
  <c r="D11" s="1"/>
  <c r="D12" s="1"/>
  <c r="I21"/>
  <c r="J163" i="3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E234"/>
  <c r="E233"/>
  <c r="E232"/>
  <c r="E231"/>
  <c r="E230"/>
  <c r="E229"/>
  <c r="E228"/>
  <c r="E227"/>
  <c r="D7"/>
  <c r="D8" s="1"/>
  <c r="A226"/>
  <c r="E225"/>
  <c r="E224"/>
  <c r="E223"/>
  <c r="E222"/>
  <c r="E221"/>
  <c r="E220"/>
  <c r="E219"/>
  <c r="E218"/>
  <c r="E217"/>
  <c r="E216"/>
  <c r="E215"/>
  <c r="E214"/>
  <c r="E213"/>
  <c r="E212"/>
  <c r="A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A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A169"/>
  <c r="E168"/>
  <c r="E167"/>
  <c r="E166"/>
  <c r="E165"/>
  <c r="E164"/>
  <c r="E163"/>
  <c r="J162"/>
  <c r="E162"/>
  <c r="J161"/>
  <c r="E161"/>
  <c r="J160"/>
  <c r="E160"/>
  <c r="J159"/>
  <c r="E159"/>
  <c r="J158"/>
  <c r="E158"/>
  <c r="J157"/>
  <c r="E157"/>
  <c r="J156"/>
  <c r="E156"/>
  <c r="J155"/>
  <c r="E155"/>
  <c r="J154"/>
  <c r="E154"/>
  <c r="J153"/>
  <c r="E153"/>
  <c r="J152"/>
  <c r="E152"/>
  <c r="J151"/>
  <c r="E151"/>
  <c r="J150"/>
  <c r="E150"/>
  <c r="J149"/>
  <c r="E149"/>
  <c r="J148"/>
  <c r="E148"/>
  <c r="J147"/>
  <c r="E147"/>
  <c r="J146"/>
  <c r="A146"/>
  <c r="J145"/>
  <c r="E145"/>
  <c r="J144"/>
  <c r="E144"/>
  <c r="J143"/>
  <c r="E143"/>
  <c r="J142"/>
  <c r="E142"/>
  <c r="J141"/>
  <c r="E141"/>
  <c r="J140"/>
  <c r="E140"/>
  <c r="J139"/>
  <c r="E139"/>
  <c r="J138"/>
  <c r="E138"/>
  <c r="J137"/>
  <c r="E137"/>
  <c r="J136"/>
  <c r="E136"/>
  <c r="J135"/>
  <c r="E135"/>
  <c r="J134"/>
  <c r="E134"/>
  <c r="J133"/>
  <c r="E133"/>
  <c r="J132"/>
  <c r="E132"/>
  <c r="J131"/>
  <c r="E131"/>
  <c r="J130"/>
  <c r="E130"/>
  <c r="J129"/>
  <c r="E129"/>
  <c r="J128"/>
  <c r="E128"/>
  <c r="J127"/>
  <c r="E127"/>
  <c r="J126"/>
  <c r="E126"/>
  <c r="J125"/>
  <c r="E125"/>
  <c r="J124"/>
  <c r="E124"/>
  <c r="J123"/>
  <c r="A123"/>
  <c r="J122"/>
  <c r="E122"/>
  <c r="J121"/>
  <c r="E121"/>
  <c r="J120"/>
  <c r="E120"/>
  <c r="J119"/>
  <c r="E119"/>
  <c r="J118"/>
  <c r="E118"/>
  <c r="J117"/>
  <c r="E117"/>
  <c r="J116"/>
  <c r="E116"/>
  <c r="J115"/>
  <c r="E115"/>
  <c r="J114"/>
  <c r="E114"/>
  <c r="J113"/>
  <c r="E113"/>
  <c r="J112"/>
  <c r="E112"/>
  <c r="J111"/>
  <c r="E111"/>
  <c r="J110"/>
  <c r="E110"/>
  <c r="J109"/>
  <c r="E109"/>
  <c r="J108"/>
  <c r="E108"/>
  <c r="J107"/>
  <c r="E107"/>
  <c r="J106"/>
  <c r="A106"/>
  <c r="J105"/>
  <c r="E105"/>
  <c r="J104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A81"/>
  <c r="E80"/>
  <c r="E79"/>
  <c r="E78"/>
  <c r="E77"/>
  <c r="E76"/>
  <c r="E75"/>
  <c r="E74"/>
  <c r="E73"/>
  <c r="E72"/>
  <c r="E71"/>
  <c r="E70"/>
  <c r="E69"/>
  <c r="E68"/>
  <c r="E67"/>
  <c r="E66"/>
  <c r="E65"/>
  <c r="A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D43"/>
  <c r="E43"/>
  <c r="A43"/>
  <c r="E42"/>
  <c r="E41"/>
  <c r="E40"/>
  <c r="E39"/>
  <c r="E38"/>
  <c r="E37"/>
  <c r="E36"/>
  <c r="E35"/>
  <c r="E34"/>
  <c r="E33"/>
  <c r="E32"/>
  <c r="E31"/>
  <c r="E30"/>
  <c r="E29"/>
  <c r="D28"/>
  <c r="E28"/>
  <c r="A28"/>
  <c r="E27"/>
  <c r="E26"/>
  <c r="E25"/>
  <c r="E24"/>
  <c r="E23"/>
  <c r="E22"/>
  <c r="E21"/>
  <c r="D20"/>
  <c r="E20"/>
  <c r="J16"/>
  <c r="J15"/>
  <c r="J14"/>
  <c r="J13"/>
  <c r="J12"/>
  <c r="J11"/>
  <c r="J10"/>
  <c r="J9"/>
  <c r="J8"/>
  <c r="J7"/>
  <c r="E7"/>
  <c r="B7"/>
  <c r="J6"/>
  <c r="E6"/>
  <c r="B6"/>
  <c r="J107" i="2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06"/>
  <c r="J234"/>
  <c r="E234"/>
  <c r="J233"/>
  <c r="E233"/>
  <c r="J232"/>
  <c r="E232"/>
  <c r="J231"/>
  <c r="E231"/>
  <c r="J230"/>
  <c r="E230"/>
  <c r="J229"/>
  <c r="E229"/>
  <c r="J228"/>
  <c r="E228"/>
  <c r="J227"/>
  <c r="E227"/>
  <c r="D7"/>
  <c r="D8" s="1"/>
  <c r="J226"/>
  <c r="A226"/>
  <c r="J225"/>
  <c r="E225"/>
  <c r="J224"/>
  <c r="E224"/>
  <c r="E223"/>
  <c r="E222"/>
  <c r="E221"/>
  <c r="E220"/>
  <c r="E219"/>
  <c r="E218"/>
  <c r="E217"/>
  <c r="E216"/>
  <c r="E215"/>
  <c r="E214"/>
  <c r="E213"/>
  <c r="E212"/>
  <c r="A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A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A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A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A123"/>
  <c r="E122"/>
  <c r="E121"/>
  <c r="E120"/>
  <c r="E119"/>
  <c r="E118"/>
  <c r="E117"/>
  <c r="E116"/>
  <c r="E115"/>
  <c r="E114"/>
  <c r="E113"/>
  <c r="E112"/>
  <c r="E111"/>
  <c r="E110"/>
  <c r="E109"/>
  <c r="E108"/>
  <c r="E107"/>
  <c r="A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A81"/>
  <c r="E80"/>
  <c r="E79"/>
  <c r="E78"/>
  <c r="E77"/>
  <c r="E76"/>
  <c r="E75"/>
  <c r="E74"/>
  <c r="E73"/>
  <c r="E72"/>
  <c r="E71"/>
  <c r="E70"/>
  <c r="E69"/>
  <c r="E68"/>
  <c r="E67"/>
  <c r="E66"/>
  <c r="E65"/>
  <c r="A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7"/>
  <c r="B7" s="1"/>
  <c r="D43"/>
  <c r="E43" s="1"/>
  <c r="A43"/>
  <c r="E42"/>
  <c r="E41"/>
  <c r="E40"/>
  <c r="E39"/>
  <c r="E38"/>
  <c r="E37"/>
  <c r="E36"/>
  <c r="E35"/>
  <c r="E34"/>
  <c r="E33"/>
  <c r="E32"/>
  <c r="E31"/>
  <c r="E30"/>
  <c r="E29"/>
  <c r="E6"/>
  <c r="B6"/>
  <c r="D28"/>
  <c r="E28"/>
  <c r="A28"/>
  <c r="E27"/>
  <c r="E26"/>
  <c r="E25"/>
  <c r="E24"/>
  <c r="E23"/>
  <c r="E22"/>
  <c r="E21"/>
  <c r="D20"/>
  <c r="E20"/>
  <c r="J16"/>
  <c r="J15"/>
  <c r="J14"/>
  <c r="J13"/>
  <c r="J12"/>
  <c r="J11"/>
  <c r="J10"/>
  <c r="J9"/>
  <c r="J8"/>
  <c r="J7"/>
  <c r="J6"/>
  <c r="J234" i="31"/>
  <c r="E234"/>
  <c r="J233"/>
  <c r="E233"/>
  <c r="J232"/>
  <c r="E232"/>
  <c r="J231"/>
  <c r="E231"/>
  <c r="J230"/>
  <c r="E230"/>
  <c r="J229"/>
  <c r="E229"/>
  <c r="J228"/>
  <c r="E228"/>
  <c r="J227"/>
  <c r="E227"/>
  <c r="J226"/>
  <c r="D7"/>
  <c r="D8"/>
  <c r="D9" s="1"/>
  <c r="A226"/>
  <c r="J225"/>
  <c r="E225"/>
  <c r="J224"/>
  <c r="E224"/>
  <c r="J223"/>
  <c r="E223"/>
  <c r="J222"/>
  <c r="E222"/>
  <c r="J221"/>
  <c r="E221"/>
  <c r="J220"/>
  <c r="E220"/>
  <c r="J219"/>
  <c r="E219"/>
  <c r="J218"/>
  <c r="E218"/>
  <c r="J217"/>
  <c r="E217"/>
  <c r="J216"/>
  <c r="E216"/>
  <c r="J215"/>
  <c r="E215"/>
  <c r="J214"/>
  <c r="E214"/>
  <c r="J213"/>
  <c r="E213"/>
  <c r="J212"/>
  <c r="E212"/>
  <c r="J211"/>
  <c r="A211"/>
  <c r="J210"/>
  <c r="E210"/>
  <c r="J209"/>
  <c r="E209"/>
  <c r="J208"/>
  <c r="E208"/>
  <c r="J207"/>
  <c r="E207"/>
  <c r="J206"/>
  <c r="E206"/>
  <c r="J205"/>
  <c r="E205"/>
  <c r="J204"/>
  <c r="E204"/>
  <c r="J203"/>
  <c r="E203"/>
  <c r="J202"/>
  <c r="E202"/>
  <c r="J201"/>
  <c r="E201"/>
  <c r="J200"/>
  <c r="E200"/>
  <c r="J199"/>
  <c r="E199"/>
  <c r="J198"/>
  <c r="E198"/>
  <c r="J197"/>
  <c r="E197"/>
  <c r="J196"/>
  <c r="E196"/>
  <c r="J195"/>
  <c r="E195"/>
  <c r="J194"/>
  <c r="E194"/>
  <c r="J193"/>
  <c r="E193"/>
  <c r="J192"/>
  <c r="E192"/>
  <c r="J191"/>
  <c r="E191"/>
  <c r="J190"/>
  <c r="A190"/>
  <c r="J189"/>
  <c r="E189"/>
  <c r="J188"/>
  <c r="E188"/>
  <c r="J187"/>
  <c r="E187"/>
  <c r="J186"/>
  <c r="E186"/>
  <c r="J185"/>
  <c r="E185"/>
  <c r="J184"/>
  <c r="E184"/>
  <c r="J183"/>
  <c r="E183"/>
  <c r="J182"/>
  <c r="E182"/>
  <c r="J181"/>
  <c r="E181"/>
  <c r="J180"/>
  <c r="E180"/>
  <c r="J179"/>
  <c r="E179"/>
  <c r="J178"/>
  <c r="E178"/>
  <c r="J177"/>
  <c r="E177"/>
  <c r="J176"/>
  <c r="E176"/>
  <c r="J175"/>
  <c r="E175"/>
  <c r="J174"/>
  <c r="E174"/>
  <c r="J173"/>
  <c r="E173"/>
  <c r="J172"/>
  <c r="E172"/>
  <c r="J171"/>
  <c r="E171"/>
  <c r="J170"/>
  <c r="E170"/>
  <c r="J169"/>
  <c r="A169"/>
  <c r="J168"/>
  <c r="E168"/>
  <c r="J167"/>
  <c r="E167"/>
  <c r="J166"/>
  <c r="E166"/>
  <c r="J165"/>
  <c r="E165"/>
  <c r="J164"/>
  <c r="E164"/>
  <c r="J163"/>
  <c r="E163"/>
  <c r="J162"/>
  <c r="E162"/>
  <c r="J161"/>
  <c r="E161"/>
  <c r="J160"/>
  <c r="E160"/>
  <c r="J159"/>
  <c r="E159"/>
  <c r="J158"/>
  <c r="E158"/>
  <c r="J157"/>
  <c r="E157"/>
  <c r="J156"/>
  <c r="E156"/>
  <c r="J155"/>
  <c r="E155"/>
  <c r="J154"/>
  <c r="E154"/>
  <c r="J153"/>
  <c r="E153"/>
  <c r="J152"/>
  <c r="E152"/>
  <c r="J151"/>
  <c r="E151"/>
  <c r="J150"/>
  <c r="E150"/>
  <c r="J149"/>
  <c r="E149"/>
  <c r="J148"/>
  <c r="E148"/>
  <c r="J147"/>
  <c r="E147"/>
  <c r="J146"/>
  <c r="A146"/>
  <c r="J145"/>
  <c r="E145"/>
  <c r="J144"/>
  <c r="E144"/>
  <c r="J143"/>
  <c r="E143"/>
  <c r="J142"/>
  <c r="E142"/>
  <c r="J141"/>
  <c r="E141"/>
  <c r="J140"/>
  <c r="E140"/>
  <c r="J139"/>
  <c r="E139"/>
  <c r="J138"/>
  <c r="E138"/>
  <c r="J137"/>
  <c r="E137"/>
  <c r="J136"/>
  <c r="E136"/>
  <c r="J135"/>
  <c r="E135"/>
  <c r="J134"/>
  <c r="E134"/>
  <c r="J133"/>
  <c r="E133"/>
  <c r="J132"/>
  <c r="E132"/>
  <c r="J131"/>
  <c r="E131"/>
  <c r="J130"/>
  <c r="E130"/>
  <c r="J129"/>
  <c r="E129"/>
  <c r="J128"/>
  <c r="E128"/>
  <c r="J127"/>
  <c r="E127"/>
  <c r="J126"/>
  <c r="E126"/>
  <c r="J125"/>
  <c r="E125"/>
  <c r="J124"/>
  <c r="E124"/>
  <c r="J123"/>
  <c r="A123"/>
  <c r="J122"/>
  <c r="E122"/>
  <c r="J121"/>
  <c r="E121"/>
  <c r="J120"/>
  <c r="E120"/>
  <c r="J119"/>
  <c r="E119"/>
  <c r="J118"/>
  <c r="E118"/>
  <c r="J117"/>
  <c r="E117"/>
  <c r="J116"/>
  <c r="E116"/>
  <c r="J115"/>
  <c r="E115"/>
  <c r="J114"/>
  <c r="E114"/>
  <c r="J113"/>
  <c r="E113"/>
  <c r="J112"/>
  <c r="E112"/>
  <c r="J111"/>
  <c r="E111"/>
  <c r="J110"/>
  <c r="E110"/>
  <c r="J109"/>
  <c r="E109"/>
  <c r="J108"/>
  <c r="E108"/>
  <c r="J107"/>
  <c r="E107"/>
  <c r="J106"/>
  <c r="A106"/>
  <c r="J105"/>
  <c r="E105"/>
  <c r="J104"/>
  <c r="E104"/>
  <c r="J103"/>
  <c r="E103"/>
  <c r="J102"/>
  <c r="E102"/>
  <c r="J101"/>
  <c r="E101"/>
  <c r="J100"/>
  <c r="E100"/>
  <c r="J99"/>
  <c r="E99"/>
  <c r="J98"/>
  <c r="E98"/>
  <c r="J97"/>
  <c r="E97"/>
  <c r="J96"/>
  <c r="E96"/>
  <c r="J95"/>
  <c r="E95"/>
  <c r="J94"/>
  <c r="E94"/>
  <c r="J93"/>
  <c r="E93"/>
  <c r="J92"/>
  <c r="E92"/>
  <c r="J91"/>
  <c r="E91"/>
  <c r="J90"/>
  <c r="E90"/>
  <c r="J89"/>
  <c r="E89"/>
  <c r="J88"/>
  <c r="E88"/>
  <c r="J87"/>
  <c r="E87"/>
  <c r="J86"/>
  <c r="E86"/>
  <c r="J85"/>
  <c r="E85"/>
  <c r="J84"/>
  <c r="E84"/>
  <c r="J83"/>
  <c r="E83"/>
  <c r="J82"/>
  <c r="E82"/>
  <c r="J81"/>
  <c r="A81"/>
  <c r="J80"/>
  <c r="E80"/>
  <c r="J79"/>
  <c r="E79"/>
  <c r="J78"/>
  <c r="E78"/>
  <c r="J77"/>
  <c r="E77"/>
  <c r="J76"/>
  <c r="E76"/>
  <c r="J75"/>
  <c r="E75"/>
  <c r="J74"/>
  <c r="E74"/>
  <c r="J73"/>
  <c r="E73"/>
  <c r="J72"/>
  <c r="E72"/>
  <c r="J71"/>
  <c r="E71"/>
  <c r="J70"/>
  <c r="E70"/>
  <c r="J69"/>
  <c r="E69"/>
  <c r="J68"/>
  <c r="E68"/>
  <c r="J67"/>
  <c r="E67"/>
  <c r="J66"/>
  <c r="E66"/>
  <c r="J65"/>
  <c r="E65"/>
  <c r="J64"/>
  <c r="A64"/>
  <c r="J63"/>
  <c r="E63"/>
  <c r="J62"/>
  <c r="E62"/>
  <c r="J61"/>
  <c r="E61"/>
  <c r="J60"/>
  <c r="E60"/>
  <c r="J59"/>
  <c r="E59"/>
  <c r="J58"/>
  <c r="E58"/>
  <c r="J57"/>
  <c r="E57"/>
  <c r="J56"/>
  <c r="E56"/>
  <c r="J55"/>
  <c r="E55"/>
  <c r="J54"/>
  <c r="E54"/>
  <c r="J53"/>
  <c r="E53"/>
  <c r="J52"/>
  <c r="E52"/>
  <c r="J51"/>
  <c r="E51"/>
  <c r="J50"/>
  <c r="E50"/>
  <c r="J49"/>
  <c r="E49"/>
  <c r="J48"/>
  <c r="E48"/>
  <c r="J47"/>
  <c r="E47"/>
  <c r="J46"/>
  <c r="E46"/>
  <c r="J45"/>
  <c r="E45"/>
  <c r="J44"/>
  <c r="E44"/>
  <c r="J43"/>
  <c r="D43"/>
  <c r="E43"/>
  <c r="A43"/>
  <c r="J42"/>
  <c r="E42"/>
  <c r="J41"/>
  <c r="E41"/>
  <c r="J40"/>
  <c r="E40"/>
  <c r="J39"/>
  <c r="E39"/>
  <c r="J38"/>
  <c r="E38"/>
  <c r="J37"/>
  <c r="E37"/>
  <c r="J36"/>
  <c r="E36"/>
  <c r="J35"/>
  <c r="E35"/>
  <c r="J34"/>
  <c r="E34"/>
  <c r="J33"/>
  <c r="E33"/>
  <c r="J32"/>
  <c r="E32"/>
  <c r="J31"/>
  <c r="E31"/>
  <c r="J30"/>
  <c r="E30"/>
  <c r="J29"/>
  <c r="E29"/>
  <c r="J28"/>
  <c r="D28"/>
  <c r="E28"/>
  <c r="A28"/>
  <c r="J27"/>
  <c r="E27"/>
  <c r="J26"/>
  <c r="E26"/>
  <c r="J25"/>
  <c r="E25"/>
  <c r="J24"/>
  <c r="E24"/>
  <c r="J23"/>
  <c r="E23"/>
  <c r="J22"/>
  <c r="E22"/>
  <c r="J21"/>
  <c r="E21"/>
  <c r="J20"/>
  <c r="D20"/>
  <c r="E20"/>
  <c r="J16"/>
  <c r="J15"/>
  <c r="J14"/>
  <c r="J13"/>
  <c r="J12"/>
  <c r="J11"/>
  <c r="J10"/>
  <c r="J9"/>
  <c r="J8"/>
  <c r="E8"/>
  <c r="B8" s="1"/>
  <c r="J7"/>
  <c r="E7"/>
  <c r="B7"/>
  <c r="J6"/>
  <c r="E6"/>
  <c r="B6" s="1"/>
  <c r="J26" i="29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1"/>
  <c r="J22"/>
  <c r="J23"/>
  <c r="J24"/>
  <c r="J25"/>
  <c r="J20"/>
  <c r="E234"/>
  <c r="E233"/>
  <c r="E232"/>
  <c r="E231"/>
  <c r="E230"/>
  <c r="E229"/>
  <c r="E228"/>
  <c r="E227"/>
  <c r="D7"/>
  <c r="D8"/>
  <c r="D9" s="1"/>
  <c r="A226"/>
  <c r="E225"/>
  <c r="E224"/>
  <c r="E223"/>
  <c r="E222"/>
  <c r="E221"/>
  <c r="E220"/>
  <c r="E219"/>
  <c r="E218"/>
  <c r="E217"/>
  <c r="E216"/>
  <c r="E215"/>
  <c r="E214"/>
  <c r="E213"/>
  <c r="E212"/>
  <c r="A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A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A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A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A123"/>
  <c r="E122"/>
  <c r="E121"/>
  <c r="E120"/>
  <c r="E119"/>
  <c r="E118"/>
  <c r="E117"/>
  <c r="E116"/>
  <c r="E115"/>
  <c r="E114"/>
  <c r="E113"/>
  <c r="E112"/>
  <c r="E111"/>
  <c r="E110"/>
  <c r="E109"/>
  <c r="E108"/>
  <c r="E107"/>
  <c r="A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A81"/>
  <c r="E80"/>
  <c r="E79"/>
  <c r="E78"/>
  <c r="E77"/>
  <c r="E76"/>
  <c r="E75"/>
  <c r="E74"/>
  <c r="E73"/>
  <c r="E72"/>
  <c r="E71"/>
  <c r="E70"/>
  <c r="E69"/>
  <c r="E68"/>
  <c r="E67"/>
  <c r="E66"/>
  <c r="E65"/>
  <c r="A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D43"/>
  <c r="E43" s="1"/>
  <c r="A43"/>
  <c r="E42"/>
  <c r="E41"/>
  <c r="E40"/>
  <c r="E39"/>
  <c r="E38"/>
  <c r="E37"/>
  <c r="E36"/>
  <c r="E35"/>
  <c r="E34"/>
  <c r="E33"/>
  <c r="E32"/>
  <c r="E31"/>
  <c r="E30"/>
  <c r="E29"/>
  <c r="D28"/>
  <c r="E28"/>
  <c r="A28"/>
  <c r="E27"/>
  <c r="E26"/>
  <c r="E25"/>
  <c r="E24"/>
  <c r="E23"/>
  <c r="E22"/>
  <c r="E21"/>
  <c r="D20"/>
  <c r="E20"/>
  <c r="J16"/>
  <c r="J15"/>
  <c r="J14"/>
  <c r="J13"/>
  <c r="J12"/>
  <c r="J11"/>
  <c r="J10"/>
  <c r="J9"/>
  <c r="J8"/>
  <c r="E8"/>
  <c r="B8" s="1"/>
  <c r="J7"/>
  <c r="E7"/>
  <c r="B7"/>
  <c r="J6"/>
  <c r="E6"/>
  <c r="B6" s="1"/>
  <c r="J233" i="23"/>
  <c r="G233" s="1"/>
  <c r="J234"/>
  <c r="G234" s="1"/>
  <c r="J235"/>
  <c r="G235" s="1"/>
  <c r="J236"/>
  <c r="G236" s="1"/>
  <c r="J237"/>
  <c r="G237" s="1"/>
  <c r="J232"/>
  <c r="G232" s="1"/>
  <c r="E237"/>
  <c r="E236"/>
  <c r="E235"/>
  <c r="E6"/>
  <c r="B6"/>
  <c r="G28" s="1"/>
  <c r="J21"/>
  <c r="J22"/>
  <c r="J23"/>
  <c r="J24"/>
  <c r="J25"/>
  <c r="J26"/>
  <c r="J27"/>
  <c r="J28"/>
  <c r="J20"/>
  <c r="D20"/>
  <c r="E20" s="1"/>
  <c r="E234"/>
  <c r="E233"/>
  <c r="E232"/>
  <c r="E231"/>
  <c r="E230"/>
  <c r="E229"/>
  <c r="E228"/>
  <c r="E227"/>
  <c r="E225"/>
  <c r="E224"/>
  <c r="E223"/>
  <c r="E222"/>
  <c r="E221"/>
  <c r="E220"/>
  <c r="E219"/>
  <c r="E218"/>
  <c r="E217"/>
  <c r="E216"/>
  <c r="E215"/>
  <c r="E214"/>
  <c r="E213"/>
  <c r="E212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D146"/>
  <c r="E146" s="1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D123"/>
  <c r="E123" s="1"/>
  <c r="E122"/>
  <c r="E121"/>
  <c r="E120"/>
  <c r="E119"/>
  <c r="E118"/>
  <c r="E117"/>
  <c r="E116"/>
  <c r="E115"/>
  <c r="E114"/>
  <c r="E113"/>
  <c r="E112"/>
  <c r="E111"/>
  <c r="E110"/>
  <c r="E109"/>
  <c r="E108"/>
  <c r="E107"/>
  <c r="D106"/>
  <c r="E106" s="1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D81"/>
  <c r="E81" s="1"/>
  <c r="E80"/>
  <c r="E79"/>
  <c r="E78"/>
  <c r="E77"/>
  <c r="E76"/>
  <c r="E75"/>
  <c r="E74"/>
  <c r="E73"/>
  <c r="E72"/>
  <c r="E71"/>
  <c r="E70"/>
  <c r="E69"/>
  <c r="E68"/>
  <c r="E67"/>
  <c r="E66"/>
  <c r="E65"/>
  <c r="D64"/>
  <c r="E64" s="1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D43"/>
  <c r="E43" s="1"/>
  <c r="E42"/>
  <c r="E41"/>
  <c r="E40"/>
  <c r="E39"/>
  <c r="E38"/>
  <c r="E37"/>
  <c r="E36"/>
  <c r="E35"/>
  <c r="E34"/>
  <c r="E33"/>
  <c r="E32"/>
  <c r="E31"/>
  <c r="E30"/>
  <c r="E29"/>
  <c r="D28"/>
  <c r="E28" s="1"/>
  <c r="E27"/>
  <c r="E26"/>
  <c r="E25"/>
  <c r="E24"/>
  <c r="E23"/>
  <c r="E22"/>
  <c r="E21"/>
  <c r="A226"/>
  <c r="A211"/>
  <c r="A190"/>
  <c r="A169"/>
  <c r="A146"/>
  <c r="A123"/>
  <c r="A106"/>
  <c r="A81"/>
  <c r="A64"/>
  <c r="A43"/>
  <c r="A28"/>
  <c r="E11"/>
  <c r="E10"/>
  <c r="E9"/>
  <c r="E8"/>
  <c r="E7"/>
  <c r="J105" i="32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04"/>
  <c r="J234"/>
  <c r="E234"/>
  <c r="J233"/>
  <c r="E233"/>
  <c r="J232"/>
  <c r="E232"/>
  <c r="J231"/>
  <c r="E231"/>
  <c r="J230"/>
  <c r="E230"/>
  <c r="J229"/>
  <c r="E229"/>
  <c r="J228"/>
  <c r="E228"/>
  <c r="J227"/>
  <c r="E227"/>
  <c r="J226"/>
  <c r="D7"/>
  <c r="D8" s="1"/>
  <c r="A226"/>
  <c r="J225"/>
  <c r="E225"/>
  <c r="J224"/>
  <c r="E224"/>
  <c r="J223"/>
  <c r="E223"/>
  <c r="J222"/>
  <c r="E222"/>
  <c r="J221"/>
  <c r="E221"/>
  <c r="J220"/>
  <c r="E220"/>
  <c r="J219"/>
  <c r="E219"/>
  <c r="J218"/>
  <c r="E218"/>
  <c r="J217"/>
  <c r="E217"/>
  <c r="J216"/>
  <c r="E216"/>
  <c r="J215"/>
  <c r="E215"/>
  <c r="J214"/>
  <c r="E214"/>
  <c r="J213"/>
  <c r="E213"/>
  <c r="J212"/>
  <c r="E212"/>
  <c r="J211"/>
  <c r="A211"/>
  <c r="J210"/>
  <c r="E210"/>
  <c r="J209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A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A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A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A123"/>
  <c r="E122"/>
  <c r="E121"/>
  <c r="E120"/>
  <c r="E119"/>
  <c r="E118"/>
  <c r="E117"/>
  <c r="E116"/>
  <c r="E115"/>
  <c r="E114"/>
  <c r="E113"/>
  <c r="E112"/>
  <c r="E111"/>
  <c r="E110"/>
  <c r="E109"/>
  <c r="E108"/>
  <c r="E107"/>
  <c r="A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A81"/>
  <c r="E80"/>
  <c r="E79"/>
  <c r="E78"/>
  <c r="E77"/>
  <c r="E76"/>
  <c r="E75"/>
  <c r="E74"/>
  <c r="E73"/>
  <c r="E72"/>
  <c r="E71"/>
  <c r="E70"/>
  <c r="E69"/>
  <c r="E68"/>
  <c r="E67"/>
  <c r="E66"/>
  <c r="E65"/>
  <c r="A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D43"/>
  <c r="E43" s="1"/>
  <c r="A43"/>
  <c r="E42"/>
  <c r="E41"/>
  <c r="E40"/>
  <c r="E39"/>
  <c r="E38"/>
  <c r="E37"/>
  <c r="E36"/>
  <c r="E35"/>
  <c r="E34"/>
  <c r="E33"/>
  <c r="E32"/>
  <c r="E31"/>
  <c r="E30"/>
  <c r="E29"/>
  <c r="D28"/>
  <c r="E28"/>
  <c r="A28"/>
  <c r="E27"/>
  <c r="E26"/>
  <c r="E25"/>
  <c r="E24"/>
  <c r="E23"/>
  <c r="E22"/>
  <c r="E21"/>
  <c r="D20"/>
  <c r="E20"/>
  <c r="J16"/>
  <c r="J15"/>
  <c r="J14"/>
  <c r="J13"/>
  <c r="J12"/>
  <c r="J11"/>
  <c r="J10"/>
  <c r="J9"/>
  <c r="J8"/>
  <c r="J7"/>
  <c r="J6"/>
  <c r="E6"/>
  <c r="B6" s="1"/>
  <c r="J234" i="28"/>
  <c r="E234"/>
  <c r="J233"/>
  <c r="E233"/>
  <c r="J232"/>
  <c r="E232"/>
  <c r="J231"/>
  <c r="E231"/>
  <c r="J230"/>
  <c r="E230"/>
  <c r="J229"/>
  <c r="E229"/>
  <c r="J228"/>
  <c r="E228"/>
  <c r="J227"/>
  <c r="E227"/>
  <c r="D7"/>
  <c r="D8" s="1"/>
  <c r="J226"/>
  <c r="A226"/>
  <c r="J225"/>
  <c r="E225"/>
  <c r="J224"/>
  <c r="E224"/>
  <c r="E223"/>
  <c r="E222"/>
  <c r="E221"/>
  <c r="E220"/>
  <c r="E219"/>
  <c r="E218"/>
  <c r="E217"/>
  <c r="E216"/>
  <c r="E215"/>
  <c r="E214"/>
  <c r="E213"/>
  <c r="E212"/>
  <c r="A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A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A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A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A123"/>
  <c r="E122"/>
  <c r="E121"/>
  <c r="E120"/>
  <c r="E119"/>
  <c r="E118"/>
  <c r="E117"/>
  <c r="E116"/>
  <c r="E115"/>
  <c r="E114"/>
  <c r="E113"/>
  <c r="E112"/>
  <c r="E111"/>
  <c r="E110"/>
  <c r="E109"/>
  <c r="E108"/>
  <c r="E107"/>
  <c r="A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A81"/>
  <c r="E80"/>
  <c r="E79"/>
  <c r="E78"/>
  <c r="E77"/>
  <c r="E76"/>
  <c r="E75"/>
  <c r="E74"/>
  <c r="E73"/>
  <c r="E72"/>
  <c r="E71"/>
  <c r="E70"/>
  <c r="E69"/>
  <c r="E68"/>
  <c r="E67"/>
  <c r="E66"/>
  <c r="E65"/>
  <c r="A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D43"/>
  <c r="E43" s="1"/>
  <c r="A43"/>
  <c r="E42"/>
  <c r="E41"/>
  <c r="E40"/>
  <c r="E39"/>
  <c r="E38"/>
  <c r="E37"/>
  <c r="E36"/>
  <c r="E35"/>
  <c r="E34"/>
  <c r="E33"/>
  <c r="E32"/>
  <c r="E31"/>
  <c r="E30"/>
  <c r="E29"/>
  <c r="D28"/>
  <c r="E28"/>
  <c r="A28"/>
  <c r="E27"/>
  <c r="E26"/>
  <c r="E25"/>
  <c r="E24"/>
  <c r="E23"/>
  <c r="E22"/>
  <c r="E21"/>
  <c r="D20"/>
  <c r="E20"/>
  <c r="J16"/>
  <c r="J15"/>
  <c r="J14"/>
  <c r="J13"/>
  <c r="J12"/>
  <c r="J11"/>
  <c r="J10"/>
  <c r="J9"/>
  <c r="J8"/>
  <c r="J7"/>
  <c r="J6"/>
  <c r="E6"/>
  <c r="B6" s="1"/>
  <c r="J234" i="30"/>
  <c r="E234"/>
  <c r="J233"/>
  <c r="E233"/>
  <c r="J232"/>
  <c r="E232"/>
  <c r="J231"/>
  <c r="E231"/>
  <c r="J230"/>
  <c r="E230"/>
  <c r="J229"/>
  <c r="E229"/>
  <c r="J228"/>
  <c r="E228"/>
  <c r="J227"/>
  <c r="E227"/>
  <c r="D7"/>
  <c r="D8"/>
  <c r="D9" s="1"/>
  <c r="J226"/>
  <c r="A226"/>
  <c r="J225"/>
  <c r="E225"/>
  <c r="J224"/>
  <c r="E224"/>
  <c r="J223"/>
  <c r="E223"/>
  <c r="J222"/>
  <c r="E222"/>
  <c r="J221"/>
  <c r="E221"/>
  <c r="J220"/>
  <c r="E220"/>
  <c r="E219"/>
  <c r="E218"/>
  <c r="E217"/>
  <c r="E216"/>
  <c r="E215"/>
  <c r="E214"/>
  <c r="E213"/>
  <c r="E212"/>
  <c r="A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A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A169"/>
  <c r="E168"/>
  <c r="E167"/>
  <c r="E166"/>
  <c r="E165"/>
  <c r="E164"/>
  <c r="E163"/>
  <c r="E162"/>
  <c r="E161"/>
  <c r="E160"/>
  <c r="E159"/>
  <c r="E158"/>
  <c r="J157"/>
  <c r="E157"/>
  <c r="J156"/>
  <c r="E156"/>
  <c r="J155"/>
  <c r="E155"/>
  <c r="J154"/>
  <c r="E154"/>
  <c r="J153"/>
  <c r="E153"/>
  <c r="J152"/>
  <c r="E152"/>
  <c r="J151"/>
  <c r="E151"/>
  <c r="J150"/>
  <c r="E150"/>
  <c r="J149"/>
  <c r="E149"/>
  <c r="J148"/>
  <c r="E148"/>
  <c r="J147"/>
  <c r="E147"/>
  <c r="J146"/>
  <c r="A146"/>
  <c r="J145"/>
  <c r="E145"/>
  <c r="J144"/>
  <c r="E144"/>
  <c r="J143"/>
  <c r="E143"/>
  <c r="J142"/>
  <c r="E142"/>
  <c r="J141"/>
  <c r="E141"/>
  <c r="J140"/>
  <c r="E140"/>
  <c r="J139"/>
  <c r="E139"/>
  <c r="J138"/>
  <c r="E138"/>
  <c r="J137"/>
  <c r="E137"/>
  <c r="J136"/>
  <c r="E136"/>
  <c r="J135"/>
  <c r="E135"/>
  <c r="J134"/>
  <c r="E134"/>
  <c r="J133"/>
  <c r="E133"/>
  <c r="J132"/>
  <c r="E132"/>
  <c r="J131"/>
  <c r="E131"/>
  <c r="J130"/>
  <c r="E130"/>
  <c r="J129"/>
  <c r="E129"/>
  <c r="J128"/>
  <c r="E128"/>
  <c r="J127"/>
  <c r="E127"/>
  <c r="J126"/>
  <c r="E126"/>
  <c r="J125"/>
  <c r="E125"/>
  <c r="J124"/>
  <c r="E124"/>
  <c r="J123"/>
  <c r="A123"/>
  <c r="J122"/>
  <c r="E122"/>
  <c r="J121"/>
  <c r="E121"/>
  <c r="J120"/>
  <c r="E120"/>
  <c r="J119"/>
  <c r="E119"/>
  <c r="J118"/>
  <c r="E118"/>
  <c r="J117"/>
  <c r="E117"/>
  <c r="J116"/>
  <c r="E116"/>
  <c r="J115"/>
  <c r="E115"/>
  <c r="J114"/>
  <c r="E114"/>
  <c r="J113"/>
  <c r="E113"/>
  <c r="J112"/>
  <c r="E112"/>
  <c r="J111"/>
  <c r="E111"/>
  <c r="J110"/>
  <c r="E110"/>
  <c r="J109"/>
  <c r="E109"/>
  <c r="J108"/>
  <c r="E108"/>
  <c r="J107"/>
  <c r="E107"/>
  <c r="J106"/>
  <c r="A106"/>
  <c r="J105"/>
  <c r="E105"/>
  <c r="J104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A81"/>
  <c r="E80"/>
  <c r="E79"/>
  <c r="E78"/>
  <c r="E77"/>
  <c r="E76"/>
  <c r="E75"/>
  <c r="E74"/>
  <c r="E73"/>
  <c r="E72"/>
  <c r="E71"/>
  <c r="E70"/>
  <c r="E69"/>
  <c r="E68"/>
  <c r="E67"/>
  <c r="E66"/>
  <c r="E65"/>
  <c r="D64"/>
  <c r="E64" s="1"/>
  <c r="A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D43"/>
  <c r="E43"/>
  <c r="A43"/>
  <c r="E42"/>
  <c r="E41"/>
  <c r="E40"/>
  <c r="E39"/>
  <c r="E38"/>
  <c r="E37"/>
  <c r="E36"/>
  <c r="E35"/>
  <c r="E34"/>
  <c r="E33"/>
  <c r="E32"/>
  <c r="E31"/>
  <c r="E30"/>
  <c r="E29"/>
  <c r="D28"/>
  <c r="E28" s="1"/>
  <c r="A28"/>
  <c r="E27"/>
  <c r="E26"/>
  <c r="E25"/>
  <c r="E24"/>
  <c r="E23"/>
  <c r="E22"/>
  <c r="E21"/>
  <c r="D20"/>
  <c r="E20" s="1"/>
  <c r="J16"/>
  <c r="J15"/>
  <c r="J14"/>
  <c r="J13"/>
  <c r="J12"/>
  <c r="J11"/>
  <c r="J10"/>
  <c r="J9"/>
  <c r="J8"/>
  <c r="J7"/>
  <c r="E7"/>
  <c r="B7" s="1"/>
  <c r="J6"/>
  <c r="E6"/>
  <c r="B6"/>
  <c r="G233" i="26"/>
  <c r="G232"/>
  <c r="E237"/>
  <c r="E236"/>
  <c r="E235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D7"/>
  <c r="E7"/>
  <c r="B7" s="1"/>
  <c r="D8"/>
  <c r="D9" s="1"/>
  <c r="E6"/>
  <c r="B6"/>
  <c r="G28" s="1"/>
  <c r="M28" s="1"/>
  <c r="J7"/>
  <c r="J8"/>
  <c r="J9"/>
  <c r="J10"/>
  <c r="J11"/>
  <c r="J12"/>
  <c r="J13"/>
  <c r="J14"/>
  <c r="J15"/>
  <c r="J16"/>
  <c r="J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32"/>
  <c r="J133"/>
  <c r="J134"/>
  <c r="J135"/>
  <c r="J136"/>
  <c r="J137"/>
  <c r="J138"/>
  <c r="J139"/>
  <c r="J140"/>
  <c r="J141"/>
  <c r="J142"/>
  <c r="J143"/>
  <c r="J144"/>
  <c r="J145"/>
  <c r="J14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29"/>
  <c r="J30"/>
  <c r="J31"/>
  <c r="J32"/>
  <c r="J33"/>
  <c r="J34"/>
  <c r="J35"/>
  <c r="J36"/>
  <c r="J37"/>
  <c r="J38"/>
  <c r="J39"/>
  <c r="J40"/>
  <c r="J41"/>
  <c r="J42"/>
  <c r="J43"/>
  <c r="J28"/>
  <c r="J27"/>
  <c r="J26"/>
  <c r="J25"/>
  <c r="J24"/>
  <c r="J23"/>
  <c r="J22"/>
  <c r="J21"/>
  <c r="J20"/>
  <c r="D20"/>
  <c r="E20" s="1"/>
  <c r="E234"/>
  <c r="E233"/>
  <c r="E232"/>
  <c r="E231"/>
  <c r="E230"/>
  <c r="E229"/>
  <c r="E228"/>
  <c r="E227"/>
  <c r="A226"/>
  <c r="E225"/>
  <c r="E224"/>
  <c r="E223"/>
  <c r="E222"/>
  <c r="E221"/>
  <c r="E220"/>
  <c r="E219"/>
  <c r="E218"/>
  <c r="E217"/>
  <c r="E216"/>
  <c r="E215"/>
  <c r="E214"/>
  <c r="E213"/>
  <c r="E212"/>
  <c r="A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A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A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A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A123"/>
  <c r="E122"/>
  <c r="E121"/>
  <c r="E120"/>
  <c r="E119"/>
  <c r="E118"/>
  <c r="E117"/>
  <c r="E116"/>
  <c r="E115"/>
  <c r="E114"/>
  <c r="E113"/>
  <c r="E112"/>
  <c r="E111"/>
  <c r="E110"/>
  <c r="E109"/>
  <c r="E108"/>
  <c r="E107"/>
  <c r="A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A81"/>
  <c r="E80"/>
  <c r="E79"/>
  <c r="E78"/>
  <c r="E77"/>
  <c r="E76"/>
  <c r="E75"/>
  <c r="E74"/>
  <c r="E73"/>
  <c r="E72"/>
  <c r="E71"/>
  <c r="E70"/>
  <c r="E69"/>
  <c r="E68"/>
  <c r="E67"/>
  <c r="E66"/>
  <c r="E65"/>
  <c r="D64"/>
  <c r="E64" s="1"/>
  <c r="A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D43"/>
  <c r="E43"/>
  <c r="A43"/>
  <c r="E42"/>
  <c r="E41"/>
  <c r="E40"/>
  <c r="E39"/>
  <c r="E38"/>
  <c r="E37"/>
  <c r="E36"/>
  <c r="E35"/>
  <c r="E34"/>
  <c r="E33"/>
  <c r="E32"/>
  <c r="E31"/>
  <c r="E30"/>
  <c r="E29"/>
  <c r="D28"/>
  <c r="E28" s="1"/>
  <c r="A28"/>
  <c r="E27"/>
  <c r="E26"/>
  <c r="E25"/>
  <c r="E24"/>
  <c r="E23"/>
  <c r="E22"/>
  <c r="E21"/>
  <c r="J209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E235" i="21"/>
  <c r="E236"/>
  <c r="E237"/>
  <c r="A28"/>
  <c r="A43"/>
  <c r="A64"/>
  <c r="A81"/>
  <c r="A106"/>
  <c r="A123"/>
  <c r="A146"/>
  <c r="A169"/>
  <c r="A190"/>
  <c r="A211"/>
  <c r="A226"/>
  <c r="E22"/>
  <c r="E23"/>
  <c r="E24"/>
  <c r="E25"/>
  <c r="E26"/>
  <c r="E27"/>
  <c r="D28"/>
  <c r="E28" s="1"/>
  <c r="E29"/>
  <c r="E30"/>
  <c r="E31"/>
  <c r="E32"/>
  <c r="E33"/>
  <c r="E34"/>
  <c r="E35"/>
  <c r="E36"/>
  <c r="E37"/>
  <c r="E38"/>
  <c r="E39"/>
  <c r="E40"/>
  <c r="E41"/>
  <c r="E42"/>
  <c r="D43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5"/>
  <c r="E66"/>
  <c r="E67"/>
  <c r="E68"/>
  <c r="E69"/>
  <c r="E70"/>
  <c r="E71"/>
  <c r="E72"/>
  <c r="E73"/>
  <c r="E74"/>
  <c r="E75"/>
  <c r="E76"/>
  <c r="E77"/>
  <c r="E78"/>
  <c r="E79"/>
  <c r="E80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7"/>
  <c r="E108"/>
  <c r="E109"/>
  <c r="E110"/>
  <c r="E111"/>
  <c r="E112"/>
  <c r="E113"/>
  <c r="E114"/>
  <c r="E115"/>
  <c r="E116"/>
  <c r="E117"/>
  <c r="E118"/>
  <c r="E119"/>
  <c r="E120"/>
  <c r="E121"/>
  <c r="E122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2"/>
  <c r="E213"/>
  <c r="E214"/>
  <c r="E215"/>
  <c r="E216"/>
  <c r="E217"/>
  <c r="E218"/>
  <c r="E219"/>
  <c r="E220"/>
  <c r="E221"/>
  <c r="E222"/>
  <c r="E223"/>
  <c r="E224"/>
  <c r="E225"/>
  <c r="E227"/>
  <c r="E228"/>
  <c r="E229"/>
  <c r="E230"/>
  <c r="E231"/>
  <c r="E232"/>
  <c r="E233"/>
  <c r="E234"/>
  <c r="E21"/>
  <c r="D20"/>
  <c r="E20"/>
  <c r="K21"/>
  <c r="K23"/>
  <c r="K24"/>
  <c r="K25"/>
  <c r="K26"/>
  <c r="K27"/>
  <c r="K28"/>
  <c r="K29"/>
  <c r="K30"/>
  <c r="K31"/>
  <c r="K32"/>
  <c r="K33"/>
  <c r="K20"/>
  <c r="N9"/>
  <c r="N10" s="1"/>
  <c r="N11"/>
  <c r="R6"/>
  <c r="R5"/>
  <c r="Q6"/>
  <c r="Q5"/>
  <c r="P6"/>
  <c r="P5"/>
  <c r="O6"/>
  <c r="O5"/>
  <c r="G43"/>
  <c r="I34"/>
  <c r="G34"/>
  <c r="G35"/>
  <c r="G36"/>
  <c r="G37"/>
  <c r="G38"/>
  <c r="G39"/>
  <c r="G40"/>
  <c r="G41"/>
  <c r="G42"/>
  <c r="G44"/>
  <c r="G45"/>
  <c r="G46"/>
  <c r="G47"/>
  <c r="G48"/>
  <c r="G49"/>
  <c r="G50"/>
  <c r="G51"/>
  <c r="G52"/>
  <c r="G53"/>
  <c r="H54"/>
  <c r="G43" i="26"/>
  <c r="M43" s="1"/>
  <c r="K43" i="21"/>
  <c r="K53"/>
  <c r="K52"/>
  <c r="K51"/>
  <c r="K50"/>
  <c r="K49"/>
  <c r="K48"/>
  <c r="K47"/>
  <c r="K46"/>
  <c r="K45"/>
  <c r="K44"/>
  <c r="K42"/>
  <c r="K41"/>
  <c r="K40"/>
  <c r="K39"/>
  <c r="K38"/>
  <c r="K37"/>
  <c r="K36"/>
  <c r="K35"/>
  <c r="K34"/>
  <c r="D81" i="30" l="1"/>
  <c r="E81" s="1"/>
  <c r="D10"/>
  <c r="E9"/>
  <c r="B9" s="1"/>
  <c r="D64" i="28"/>
  <c r="E64" s="1"/>
  <c r="E8"/>
  <c r="B8" s="1"/>
  <c r="D9"/>
  <c r="D81" i="26"/>
  <c r="E81" s="1"/>
  <c r="D10"/>
  <c r="E9"/>
  <c r="B9" s="1"/>
  <c r="E9" i="31"/>
  <c r="B9" s="1"/>
  <c r="D10"/>
  <c r="D81"/>
  <c r="E81" s="1"/>
  <c r="D64" i="33"/>
  <c r="E64" s="1"/>
  <c r="D9"/>
  <c r="E8"/>
  <c r="B8" s="1"/>
  <c r="E8" i="27"/>
  <c r="B8" s="1"/>
  <c r="D9"/>
  <c r="D64"/>
  <c r="E64" s="1"/>
  <c r="D9" i="32"/>
  <c r="E8"/>
  <c r="B8" s="1"/>
  <c r="D64"/>
  <c r="E64" s="1"/>
  <c r="E9" i="29"/>
  <c r="B9" s="1"/>
  <c r="D10"/>
  <c r="D81"/>
  <c r="E81" s="1"/>
  <c r="D13" i="23"/>
  <c r="E12"/>
  <c r="B12" s="1"/>
  <c r="E8" i="26"/>
  <c r="B8" s="1"/>
  <c r="E8" i="30"/>
  <c r="B8" s="1"/>
  <c r="E7" i="28"/>
  <c r="B7" s="1"/>
  <c r="E7" i="32"/>
  <c r="B7" s="1"/>
  <c r="D64" i="31"/>
  <c r="E64" s="1"/>
  <c r="D64" i="29"/>
  <c r="E64" s="1"/>
  <c r="N5" i="21"/>
  <c r="G22" s="1"/>
  <c r="D8"/>
  <c r="K22" l="1"/>
  <c r="D14" i="23"/>
  <c r="E13"/>
  <c r="D169"/>
  <c r="E169" s="1"/>
  <c r="D10" i="33"/>
  <c r="E9"/>
  <c r="B9" s="1"/>
  <c r="D81"/>
  <c r="E81" s="1"/>
  <c r="E9" i="28"/>
  <c r="B9" s="1"/>
  <c r="D10"/>
  <c r="D81"/>
  <c r="E81" s="1"/>
  <c r="D11" i="30"/>
  <c r="E10"/>
  <c r="B10" s="1"/>
  <c r="D106"/>
  <c r="E106" s="1"/>
  <c r="D11" i="29"/>
  <c r="D106"/>
  <c r="E106" s="1"/>
  <c r="E10"/>
  <c r="B10" s="1"/>
  <c r="D10" i="32"/>
  <c r="E9"/>
  <c r="B9" s="1"/>
  <c r="D81"/>
  <c r="E81" s="1"/>
  <c r="D11" i="31"/>
  <c r="D106"/>
  <c r="E106" s="1"/>
  <c r="E10"/>
  <c r="B10" s="1"/>
  <c r="D9" i="21"/>
  <c r="E8"/>
  <c r="B8" s="1"/>
  <c r="G64" s="1"/>
  <c r="D64"/>
  <c r="E64" s="1"/>
  <c r="D10" i="27"/>
  <c r="E9"/>
  <c r="B9" s="1"/>
  <c r="D81"/>
  <c r="E81" s="1"/>
  <c r="E10" i="26"/>
  <c r="B10" s="1"/>
  <c r="D11"/>
  <c r="D106"/>
  <c r="E106" s="1"/>
  <c r="E11" l="1"/>
  <c r="B11" s="1"/>
  <c r="D123"/>
  <c r="E123" s="1"/>
  <c r="D12"/>
  <c r="D106" i="27"/>
  <c r="E106" s="1"/>
  <c r="E10"/>
  <c r="B10" s="1"/>
  <c r="D11"/>
  <c r="D123" i="31"/>
  <c r="E123" s="1"/>
  <c r="E11"/>
  <c r="B11" s="1"/>
  <c r="D12"/>
  <c r="D123" i="30"/>
  <c r="E123" s="1"/>
  <c r="D12"/>
  <c r="E11"/>
  <c r="B11" s="1"/>
  <c r="D10" i="21"/>
  <c r="E9"/>
  <c r="B9" s="1"/>
  <c r="G81" s="1"/>
  <c r="D81"/>
  <c r="E81" s="1"/>
  <c r="D106" i="32"/>
  <c r="E106" s="1"/>
  <c r="D11"/>
  <c r="E10"/>
  <c r="B10" s="1"/>
  <c r="D15" i="23"/>
  <c r="D190"/>
  <c r="E190" s="1"/>
  <c r="E14"/>
  <c r="G64" i="26"/>
  <c r="M64" s="1"/>
  <c r="K64" i="21"/>
  <c r="G55"/>
  <c r="G59"/>
  <c r="G63"/>
  <c r="G67"/>
  <c r="G71"/>
  <c r="H75"/>
  <c r="I54"/>
  <c r="G54" s="1"/>
  <c r="G58"/>
  <c r="G62"/>
  <c r="G66"/>
  <c r="G70"/>
  <c r="G74"/>
  <c r="G57"/>
  <c r="G61"/>
  <c r="G65"/>
  <c r="G69"/>
  <c r="G73"/>
  <c r="G56"/>
  <c r="G60"/>
  <c r="G68"/>
  <c r="G72"/>
  <c r="D12" i="29"/>
  <c r="D123"/>
  <c r="E123" s="1"/>
  <c r="E11"/>
  <c r="B11" s="1"/>
  <c r="D11" i="28"/>
  <c r="D106"/>
  <c r="E106" s="1"/>
  <c r="E10"/>
  <c r="B10" s="1"/>
  <c r="D106" i="33"/>
  <c r="E106" s="1"/>
  <c r="E10"/>
  <c r="B10" s="1"/>
  <c r="D11"/>
  <c r="K65" i="21" l="1"/>
  <c r="E12" i="31"/>
  <c r="B12" s="1"/>
  <c r="D13"/>
  <c r="D146"/>
  <c r="E146" s="1"/>
  <c r="D123" i="27"/>
  <c r="E123" s="1"/>
  <c r="D12"/>
  <c r="E11"/>
  <c r="B11" s="1"/>
  <c r="D12" i="28"/>
  <c r="D123"/>
  <c r="E123" s="1"/>
  <c r="E11"/>
  <c r="B11" s="1"/>
  <c r="K72" i="21"/>
  <c r="K56"/>
  <c r="K61"/>
  <c r="K66"/>
  <c r="K59"/>
  <c r="D11"/>
  <c r="E10"/>
  <c r="B10" s="1"/>
  <c r="G106" s="1"/>
  <c r="D106"/>
  <c r="E106" s="1"/>
  <c r="G75"/>
  <c r="D123" i="33"/>
  <c r="E123" s="1"/>
  <c r="E11"/>
  <c r="B11" s="1"/>
  <c r="D12"/>
  <c r="D13" i="29"/>
  <c r="E12"/>
  <c r="B12" s="1"/>
  <c r="D146"/>
  <c r="E146" s="1"/>
  <c r="K54" i="21"/>
  <c r="G81" i="26"/>
  <c r="M81" s="1"/>
  <c r="K81" i="21"/>
  <c r="G77"/>
  <c r="G85"/>
  <c r="G89"/>
  <c r="G93"/>
  <c r="G76"/>
  <c r="G80"/>
  <c r="G84"/>
  <c r="G88"/>
  <c r="G92"/>
  <c r="I75"/>
  <c r="G79"/>
  <c r="G83"/>
  <c r="G87"/>
  <c r="G91"/>
  <c r="G78"/>
  <c r="G82"/>
  <c r="G86"/>
  <c r="G90"/>
  <c r="H94"/>
  <c r="K69"/>
  <c r="K74"/>
  <c r="K58"/>
  <c r="K67"/>
  <c r="D146" i="30"/>
  <c r="E146" s="1"/>
  <c r="D13"/>
  <c r="E12"/>
  <c r="B12" s="1"/>
  <c r="D13" i="26"/>
  <c r="E12"/>
  <c r="B12" s="1"/>
  <c r="D146"/>
  <c r="E146" s="1"/>
  <c r="K60" i="21"/>
  <c r="K70"/>
  <c r="K63"/>
  <c r="K68"/>
  <c r="K73"/>
  <c r="K57"/>
  <c r="K62"/>
  <c r="K71"/>
  <c r="K55"/>
  <c r="E15" i="23"/>
  <c r="B15" s="1"/>
  <c r="D16"/>
  <c r="D211"/>
  <c r="E211" s="1"/>
  <c r="D12" i="32"/>
  <c r="E11"/>
  <c r="B11" s="1"/>
  <c r="D123"/>
  <c r="E123" s="1"/>
  <c r="E16" i="23" l="1"/>
  <c r="B16" s="1"/>
  <c r="D226"/>
  <c r="E226" s="1"/>
  <c r="K90" i="21"/>
  <c r="K91"/>
  <c r="K80"/>
  <c r="K85"/>
  <c r="D146" i="33"/>
  <c r="E146" s="1"/>
  <c r="D13"/>
  <c r="E12"/>
  <c r="B12" s="1"/>
  <c r="D12" i="21"/>
  <c r="E11"/>
  <c r="B11" s="1"/>
  <c r="G123" s="1"/>
  <c r="D123"/>
  <c r="E123" s="1"/>
  <c r="K78"/>
  <c r="K79"/>
  <c r="K84"/>
  <c r="K89"/>
  <c r="K75"/>
  <c r="G106" i="26"/>
  <c r="M106" s="1"/>
  <c r="K106" i="21"/>
  <c r="G95"/>
  <c r="G99"/>
  <c r="G103"/>
  <c r="G107"/>
  <c r="G111"/>
  <c r="H115"/>
  <c r="I94"/>
  <c r="G98"/>
  <c r="G102"/>
  <c r="G110"/>
  <c r="G114"/>
  <c r="G97"/>
  <c r="G101"/>
  <c r="G105"/>
  <c r="G109"/>
  <c r="G113"/>
  <c r="G96"/>
  <c r="G100"/>
  <c r="G104"/>
  <c r="G108"/>
  <c r="G112"/>
  <c r="E13" i="31"/>
  <c r="B13" s="1"/>
  <c r="D14"/>
  <c r="D169"/>
  <c r="E169" s="1"/>
  <c r="G94" i="21"/>
  <c r="D146" i="32"/>
  <c r="E146" s="1"/>
  <c r="D13"/>
  <c r="E12"/>
  <c r="B12" s="1"/>
  <c r="D169" i="26"/>
  <c r="E169" s="1"/>
  <c r="D14"/>
  <c r="E13"/>
  <c r="B13" s="1"/>
  <c r="D14" i="30"/>
  <c r="E13"/>
  <c r="B13" s="1"/>
  <c r="D169"/>
  <c r="E169" s="1"/>
  <c r="K82" i="21"/>
  <c r="K83"/>
  <c r="K88"/>
  <c r="K93"/>
  <c r="K77"/>
  <c r="E12" i="28"/>
  <c r="B12" s="1"/>
  <c r="D146"/>
  <c r="E146" s="1"/>
  <c r="D13"/>
  <c r="D146" i="27"/>
  <c r="E146" s="1"/>
  <c r="D13"/>
  <c r="E12"/>
  <c r="B12" s="1"/>
  <c r="K86" i="21"/>
  <c r="K87"/>
  <c r="K92"/>
  <c r="K76"/>
  <c r="E13" i="29"/>
  <c r="B13" s="1"/>
  <c r="D14"/>
  <c r="D169"/>
  <c r="E169" s="1"/>
  <c r="D14" i="27" l="1"/>
  <c r="E13"/>
  <c r="B13" s="1"/>
  <c r="D169"/>
  <c r="E169" s="1"/>
  <c r="D15" i="31"/>
  <c r="D190"/>
  <c r="E190" s="1"/>
  <c r="E14"/>
  <c r="B14" s="1"/>
  <c r="K100" i="21"/>
  <c r="K105"/>
  <c r="K110"/>
  <c r="K103"/>
  <c r="D14" i="33"/>
  <c r="D169"/>
  <c r="E169" s="1"/>
  <c r="E13"/>
  <c r="B13" s="1"/>
  <c r="E14" i="26"/>
  <c r="B14" s="1"/>
  <c r="D15"/>
  <c r="D190"/>
  <c r="E190" s="1"/>
  <c r="K104" i="21"/>
  <c r="K109"/>
  <c r="K114"/>
  <c r="K98"/>
  <c r="K107"/>
  <c r="D14" i="32"/>
  <c r="E13"/>
  <c r="B13" s="1"/>
  <c r="D169"/>
  <c r="E169" s="1"/>
  <c r="K94" i="21"/>
  <c r="K108"/>
  <c r="K113"/>
  <c r="K97"/>
  <c r="K102"/>
  <c r="K111"/>
  <c r="K95"/>
  <c r="D13"/>
  <c r="E12"/>
  <c r="B12" s="1"/>
  <c r="G146" s="1"/>
  <c r="D146"/>
  <c r="E146" s="1"/>
  <c r="D15" i="29"/>
  <c r="D190"/>
  <c r="E190" s="1"/>
  <c r="E14"/>
  <c r="B14" s="1"/>
  <c r="E13" i="28"/>
  <c r="B13" s="1"/>
  <c r="D14"/>
  <c r="D169"/>
  <c r="E169" s="1"/>
  <c r="D15" i="30"/>
  <c r="E14"/>
  <c r="B14" s="1"/>
  <c r="D190"/>
  <c r="E190" s="1"/>
  <c r="K112" i="21"/>
  <c r="K96"/>
  <c r="K101"/>
  <c r="K99"/>
  <c r="G123" i="26"/>
  <c r="M123" s="1"/>
  <c r="G118" i="21"/>
  <c r="G122"/>
  <c r="H125"/>
  <c r="G125" s="1"/>
  <c r="H127"/>
  <c r="G127" s="1"/>
  <c r="H129"/>
  <c r="G131"/>
  <c r="G117"/>
  <c r="G121"/>
  <c r="I124"/>
  <c r="I126"/>
  <c r="I128"/>
  <c r="I130"/>
  <c r="H134"/>
  <c r="G116"/>
  <c r="G120"/>
  <c r="H124"/>
  <c r="G124" s="1"/>
  <c r="H126"/>
  <c r="G126" s="1"/>
  <c r="H128"/>
  <c r="H130"/>
  <c r="G130" s="1"/>
  <c r="G133"/>
  <c r="K123"/>
  <c r="I115"/>
  <c r="G119"/>
  <c r="I125"/>
  <c r="I127"/>
  <c r="I129"/>
  <c r="G132"/>
  <c r="H135"/>
  <c r="G115"/>
  <c r="K117" l="1"/>
  <c r="K125"/>
  <c r="D190" i="27"/>
  <c r="E190" s="1"/>
  <c r="E14"/>
  <c r="B14" s="1"/>
  <c r="D15"/>
  <c r="K127" i="21"/>
  <c r="D14"/>
  <c r="E13"/>
  <c r="B13" s="1"/>
  <c r="G169" s="1"/>
  <c r="D169"/>
  <c r="E169" s="1"/>
  <c r="K130"/>
  <c r="K132"/>
  <c r="K124"/>
  <c r="K121"/>
  <c r="K126"/>
  <c r="K118"/>
  <c r="D211" i="30"/>
  <c r="E211" s="1"/>
  <c r="D16"/>
  <c r="E15"/>
  <c r="B15" s="1"/>
  <c r="K146" i="21"/>
  <c r="G146" i="26"/>
  <c r="M146" s="1"/>
  <c r="G137" i="21"/>
  <c r="G141"/>
  <c r="G145"/>
  <c r="G148"/>
  <c r="G152"/>
  <c r="G156"/>
  <c r="G136"/>
  <c r="G140"/>
  <c r="G144"/>
  <c r="G147"/>
  <c r="G151"/>
  <c r="G155"/>
  <c r="H158"/>
  <c r="I135"/>
  <c r="G135" s="1"/>
  <c r="G139"/>
  <c r="G143"/>
  <c r="G150"/>
  <c r="G154"/>
  <c r="I134"/>
  <c r="G134" s="1"/>
  <c r="G138"/>
  <c r="G142"/>
  <c r="G146" i="23"/>
  <c r="G149" i="21"/>
  <c r="G153"/>
  <c r="H157"/>
  <c r="D190" i="32"/>
  <c r="E190" s="1"/>
  <c r="D15"/>
  <c r="E14"/>
  <c r="B14" s="1"/>
  <c r="E15" i="26"/>
  <c r="B15" s="1"/>
  <c r="D211"/>
  <c r="E211" s="1"/>
  <c r="D16"/>
  <c r="D190" i="33"/>
  <c r="E190" s="1"/>
  <c r="E14"/>
  <c r="B14" s="1"/>
  <c r="D15"/>
  <c r="G129" i="21"/>
  <c r="K119"/>
  <c r="K120"/>
  <c r="K133"/>
  <c r="K115"/>
  <c r="K116"/>
  <c r="K131"/>
  <c r="K122"/>
  <c r="D15" i="28"/>
  <c r="D190"/>
  <c r="E190" s="1"/>
  <c r="E14"/>
  <c r="B14" s="1"/>
  <c r="D16" i="29"/>
  <c r="D211"/>
  <c r="E211" s="1"/>
  <c r="E15"/>
  <c r="B15" s="1"/>
  <c r="D211" i="31"/>
  <c r="E211" s="1"/>
  <c r="E15"/>
  <c r="B15" s="1"/>
  <c r="D16"/>
  <c r="G128" i="21"/>
  <c r="K135" l="1"/>
  <c r="K134"/>
  <c r="K129"/>
  <c r="K142"/>
  <c r="K150"/>
  <c r="K147"/>
  <c r="K156"/>
  <c r="K141"/>
  <c r="E16" i="30"/>
  <c r="B16" s="1"/>
  <c r="D226"/>
  <c r="E226" s="1"/>
  <c r="J146" i="23"/>
  <c r="K154" i="21"/>
  <c r="K139"/>
  <c r="K151"/>
  <c r="K136"/>
  <c r="K145"/>
  <c r="D15"/>
  <c r="E14"/>
  <c r="B14" s="1"/>
  <c r="G190" s="1"/>
  <c r="D190"/>
  <c r="E190" s="1"/>
  <c r="K128"/>
  <c r="D211" i="32"/>
  <c r="E211" s="1"/>
  <c r="D16"/>
  <c r="E15"/>
  <c r="B15" s="1"/>
  <c r="G169" i="26"/>
  <c r="M169" s="1"/>
  <c r="I158" i="21"/>
  <c r="G162"/>
  <c r="G166"/>
  <c r="G170"/>
  <c r="G174"/>
  <c r="G178"/>
  <c r="I157"/>
  <c r="G157" s="1"/>
  <c r="G161"/>
  <c r="G165"/>
  <c r="G173"/>
  <c r="G177"/>
  <c r="H180"/>
  <c r="K169"/>
  <c r="G160"/>
  <c r="G164"/>
  <c r="G168"/>
  <c r="G172"/>
  <c r="G176"/>
  <c r="G159"/>
  <c r="G163"/>
  <c r="G167"/>
  <c r="G171"/>
  <c r="G175"/>
  <c r="H179"/>
  <c r="D211" i="33"/>
  <c r="E211" s="1"/>
  <c r="E15"/>
  <c r="B15" s="1"/>
  <c r="D16"/>
  <c r="E16" i="29"/>
  <c r="B16" s="1"/>
  <c r="D226"/>
  <c r="E226" s="1"/>
  <c r="E16" i="26"/>
  <c r="B16" s="1"/>
  <c r="D226"/>
  <c r="E226" s="1"/>
  <c r="K149" i="21"/>
  <c r="K143"/>
  <c r="K155"/>
  <c r="K140"/>
  <c r="K148"/>
  <c r="E16" i="31"/>
  <c r="B16" s="1"/>
  <c r="D226"/>
  <c r="E226" s="1"/>
  <c r="D16" i="28"/>
  <c r="D211"/>
  <c r="E211" s="1"/>
  <c r="E15"/>
  <c r="B15" s="1"/>
  <c r="K153" i="21"/>
  <c r="K138"/>
  <c r="K144"/>
  <c r="K152"/>
  <c r="K137"/>
  <c r="D211" i="27"/>
  <c r="E211" s="1"/>
  <c r="D16"/>
  <c r="E15"/>
  <c r="B15" s="1"/>
  <c r="G158" i="21"/>
  <c r="K157" l="1"/>
  <c r="D226" i="28"/>
  <c r="E226" s="1"/>
  <c r="E16"/>
  <c r="B16" s="1"/>
  <c r="K171" i="21"/>
  <c r="K176"/>
  <c r="K160"/>
  <c r="K173"/>
  <c r="K166"/>
  <c r="D226" i="33"/>
  <c r="E226" s="1"/>
  <c r="E16"/>
  <c r="B16" s="1"/>
  <c r="K175" i="21"/>
  <c r="K159"/>
  <c r="K164"/>
  <c r="K177"/>
  <c r="K161"/>
  <c r="K170"/>
  <c r="E15"/>
  <c r="B15" s="1"/>
  <c r="G211" s="1"/>
  <c r="D16"/>
  <c r="D211"/>
  <c r="E211" s="1"/>
  <c r="K163"/>
  <c r="K168"/>
  <c r="K165"/>
  <c r="K174"/>
  <c r="K190"/>
  <c r="G190" i="26"/>
  <c r="M190" s="1"/>
  <c r="I179" i="21"/>
  <c r="G183"/>
  <c r="G187"/>
  <c r="H191"/>
  <c r="H193"/>
  <c r="H195"/>
  <c r="G198"/>
  <c r="G182"/>
  <c r="G186"/>
  <c r="I192"/>
  <c r="I194"/>
  <c r="G197"/>
  <c r="H200"/>
  <c r="G181"/>
  <c r="G185"/>
  <c r="G189"/>
  <c r="H192"/>
  <c r="G192" s="1"/>
  <c r="H194"/>
  <c r="G196"/>
  <c r="I180"/>
  <c r="G184"/>
  <c r="G188"/>
  <c r="I191"/>
  <c r="I193"/>
  <c r="I195"/>
  <c r="H199"/>
  <c r="H201"/>
  <c r="G179"/>
  <c r="G180"/>
  <c r="E16" i="27"/>
  <c r="B16" s="1"/>
  <c r="D226"/>
  <c r="E226" s="1"/>
  <c r="K158" i="21"/>
  <c r="K167"/>
  <c r="K172"/>
  <c r="K178"/>
  <c r="K162"/>
  <c r="D226" i="32"/>
  <c r="E226" s="1"/>
  <c r="E16"/>
  <c r="B16" s="1"/>
  <c r="K183" i="21" l="1"/>
  <c r="I201"/>
  <c r="I199"/>
  <c r="G211" i="26"/>
  <c r="M211" s="1"/>
  <c r="G203" i="21"/>
  <c r="G207"/>
  <c r="G211" i="23"/>
  <c r="G214" i="21"/>
  <c r="H217"/>
  <c r="K211"/>
  <c r="G202"/>
  <c r="G206"/>
  <c r="G210"/>
  <c r="G213"/>
  <c r="I200"/>
  <c r="G205"/>
  <c r="G209"/>
  <c r="G212"/>
  <c r="H216"/>
  <c r="H218"/>
  <c r="G204"/>
  <c r="G208"/>
  <c r="G215"/>
  <c r="K180"/>
  <c r="K189"/>
  <c r="K197"/>
  <c r="K186"/>
  <c r="G193"/>
  <c r="K184"/>
  <c r="K188"/>
  <c r="K181"/>
  <c r="K198"/>
  <c r="K187"/>
  <c r="E16"/>
  <c r="B16" s="1"/>
  <c r="G226" s="1"/>
  <c r="D226"/>
  <c r="E226" s="1"/>
  <c r="G200"/>
  <c r="G195"/>
  <c r="G199"/>
  <c r="G194"/>
  <c r="K192"/>
  <c r="K179"/>
  <c r="K196"/>
  <c r="K185"/>
  <c r="K182"/>
  <c r="G201"/>
  <c r="G191"/>
  <c r="K201" l="1"/>
  <c r="K199"/>
  <c r="G219"/>
  <c r="G223"/>
  <c r="G230"/>
  <c r="G226" i="28"/>
  <c r="M226" s="1"/>
  <c r="G226" i="26"/>
  <c r="M226" s="1"/>
  <c r="K226" i="21"/>
  <c r="I217"/>
  <c r="G221"/>
  <c r="G225"/>
  <c r="G228"/>
  <c r="G226" i="27"/>
  <c r="M226" s="1"/>
  <c r="G222" i="21"/>
  <c r="G229"/>
  <c r="G220"/>
  <c r="G227"/>
  <c r="I218"/>
  <c r="G226" i="23"/>
  <c r="I216" i="21"/>
  <c r="G224"/>
  <c r="G231"/>
  <c r="K215"/>
  <c r="K205"/>
  <c r="K206"/>
  <c r="K214"/>
  <c r="G218"/>
  <c r="K191"/>
  <c r="K194"/>
  <c r="K193"/>
  <c r="K204"/>
  <c r="K209"/>
  <c r="K210"/>
  <c r="K203"/>
  <c r="G217"/>
  <c r="K200"/>
  <c r="K208"/>
  <c r="K212"/>
  <c r="K213"/>
  <c r="K207"/>
  <c r="K195"/>
  <c r="K202"/>
  <c r="J211" i="23"/>
  <c r="G216" i="21"/>
  <c r="K217" l="1"/>
  <c r="K231"/>
  <c r="K222"/>
  <c r="K221"/>
  <c r="K219"/>
  <c r="K216"/>
  <c r="K218"/>
  <c r="J226" i="23"/>
  <c r="K229" i="21"/>
  <c r="K225"/>
  <c r="K223"/>
  <c r="K220"/>
  <c r="K228"/>
  <c r="K224"/>
  <c r="K227"/>
  <c r="K230"/>
</calcChain>
</file>

<file path=xl/sharedStrings.xml><?xml version="1.0" encoding="utf-8"?>
<sst xmlns="http://schemas.openxmlformats.org/spreadsheetml/2006/main" count="2820" uniqueCount="327">
  <si>
    <t>---</t>
  </si>
  <si>
    <t>RILIEVO INIZIALE</t>
  </si>
  <si>
    <t>Point Id</t>
  </si>
  <si>
    <t>Ellip. Hgt.</t>
  </si>
  <si>
    <t>[m]</t>
  </si>
  <si>
    <t>progr. da BS</t>
  </si>
  <si>
    <t>quote 2001</t>
  </si>
  <si>
    <t>definitive</t>
  </si>
  <si>
    <t>quote per profilo</t>
  </si>
  <si>
    <t>x500</t>
  </si>
  <si>
    <t>Pt. N.</t>
  </si>
  <si>
    <t>m</t>
  </si>
  <si>
    <t>GPS00N</t>
  </si>
  <si>
    <t>GPS01N</t>
  </si>
  <si>
    <t>GPS02N</t>
  </si>
  <si>
    <t>GPS03N</t>
  </si>
  <si>
    <t>GPS04N</t>
  </si>
  <si>
    <t>GPS05N</t>
  </si>
  <si>
    <t>GPS06N</t>
  </si>
  <si>
    <t>GPS07N</t>
  </si>
  <si>
    <t>GPS08N</t>
  </si>
  <si>
    <t>GPS09N</t>
  </si>
  <si>
    <t>GPS10N</t>
  </si>
  <si>
    <t>progr. da NI</t>
  </si>
  <si>
    <t>N001</t>
  </si>
  <si>
    <t>N002</t>
  </si>
  <si>
    <t>N003</t>
  </si>
  <si>
    <t>N004</t>
  </si>
  <si>
    <t>N005</t>
  </si>
  <si>
    <t>N006</t>
  </si>
  <si>
    <t>N007</t>
  </si>
  <si>
    <t>N008</t>
  </si>
  <si>
    <t>N009</t>
  </si>
  <si>
    <t>N010</t>
  </si>
  <si>
    <t>N011</t>
  </si>
  <si>
    <t>N012</t>
  </si>
  <si>
    <t>N013</t>
  </si>
  <si>
    <t>N014</t>
  </si>
  <si>
    <t>N015</t>
  </si>
  <si>
    <t>N016</t>
  </si>
  <si>
    <t>N017</t>
  </si>
  <si>
    <t>N018</t>
  </si>
  <si>
    <t>N019</t>
  </si>
  <si>
    <t>N020</t>
  </si>
  <si>
    <t>N021</t>
  </si>
  <si>
    <t>N022</t>
  </si>
  <si>
    <t>N023</t>
  </si>
  <si>
    <t>N024</t>
  </si>
  <si>
    <t>N025</t>
  </si>
  <si>
    <t>N026</t>
  </si>
  <si>
    <t>N027</t>
  </si>
  <si>
    <t>N028</t>
  </si>
  <si>
    <t>N029</t>
  </si>
  <si>
    <t>N030</t>
  </si>
  <si>
    <t>N031</t>
  </si>
  <si>
    <t>N032</t>
  </si>
  <si>
    <t>N033</t>
  </si>
  <si>
    <t>N034</t>
  </si>
  <si>
    <t>N035</t>
  </si>
  <si>
    <t>N036</t>
  </si>
  <si>
    <t>N037</t>
  </si>
  <si>
    <t>N038</t>
  </si>
  <si>
    <t>N039</t>
  </si>
  <si>
    <t>N040</t>
  </si>
  <si>
    <t>N041</t>
  </si>
  <si>
    <t>N042</t>
  </si>
  <si>
    <t>N043</t>
  </si>
  <si>
    <t>N044</t>
  </si>
  <si>
    <t>N045</t>
  </si>
  <si>
    <t>N046</t>
  </si>
  <si>
    <t>N047</t>
  </si>
  <si>
    <t>N048</t>
  </si>
  <si>
    <t>N049</t>
  </si>
  <si>
    <t>N050</t>
  </si>
  <si>
    <t>N051</t>
  </si>
  <si>
    <t>N052</t>
  </si>
  <si>
    <t>N053</t>
  </si>
  <si>
    <t>N054</t>
  </si>
  <si>
    <t>N055</t>
  </si>
  <si>
    <t>N056</t>
  </si>
  <si>
    <t>N057</t>
  </si>
  <si>
    <t>N058</t>
  </si>
  <si>
    <t>N059</t>
  </si>
  <si>
    <t>N060</t>
  </si>
  <si>
    <t>N061</t>
  </si>
  <si>
    <t>N062</t>
  </si>
  <si>
    <t>N063</t>
  </si>
  <si>
    <t>N064</t>
  </si>
  <si>
    <t>N065</t>
  </si>
  <si>
    <t>N066</t>
  </si>
  <si>
    <t>N067</t>
  </si>
  <si>
    <t>N068</t>
  </si>
  <si>
    <t>N069</t>
  </si>
  <si>
    <t>N070</t>
  </si>
  <si>
    <t>N071</t>
  </si>
  <si>
    <t>N072</t>
  </si>
  <si>
    <t>N073</t>
  </si>
  <si>
    <t>N074</t>
  </si>
  <si>
    <t>N075</t>
  </si>
  <si>
    <t>N076</t>
  </si>
  <si>
    <t>N077</t>
  </si>
  <si>
    <t>N078</t>
  </si>
  <si>
    <t>N079</t>
  </si>
  <si>
    <t>N080</t>
  </si>
  <si>
    <t>N081</t>
  </si>
  <si>
    <t>N082</t>
  </si>
  <si>
    <t>N083</t>
  </si>
  <si>
    <t>N084</t>
  </si>
  <si>
    <t>N085</t>
  </si>
  <si>
    <t>N086</t>
  </si>
  <si>
    <t>N087</t>
  </si>
  <si>
    <t>N088</t>
  </si>
  <si>
    <t>N089</t>
  </si>
  <si>
    <t>N090</t>
  </si>
  <si>
    <t>N091</t>
  </si>
  <si>
    <t>N092</t>
  </si>
  <si>
    <t>N093</t>
  </si>
  <si>
    <t>N094</t>
  </si>
  <si>
    <t>N095</t>
  </si>
  <si>
    <t>N096</t>
  </si>
  <si>
    <t>N097</t>
  </si>
  <si>
    <t>N098</t>
  </si>
  <si>
    <t>N099</t>
  </si>
  <si>
    <t>N100</t>
  </si>
  <si>
    <t>N101</t>
  </si>
  <si>
    <t>N102</t>
  </si>
  <si>
    <t>N103</t>
  </si>
  <si>
    <t>N104</t>
  </si>
  <si>
    <t>N105</t>
  </si>
  <si>
    <t>N106</t>
  </si>
  <si>
    <t>N107</t>
  </si>
  <si>
    <t>N108</t>
  </si>
  <si>
    <t>N109</t>
  </si>
  <si>
    <t>N110</t>
  </si>
  <si>
    <t>N111</t>
  </si>
  <si>
    <t>N112</t>
  </si>
  <si>
    <t>N113</t>
  </si>
  <si>
    <t>N114</t>
  </si>
  <si>
    <t>N115</t>
  </si>
  <si>
    <t>N116</t>
  </si>
  <si>
    <t>N117</t>
  </si>
  <si>
    <t>N118</t>
  </si>
  <si>
    <t>N119</t>
  </si>
  <si>
    <t>N120</t>
  </si>
  <si>
    <t>N121</t>
  </si>
  <si>
    <t>N122</t>
  </si>
  <si>
    <t>N123</t>
  </si>
  <si>
    <t>N124</t>
  </si>
  <si>
    <t>N125</t>
  </si>
  <si>
    <t>N126</t>
  </si>
  <si>
    <t>N127</t>
  </si>
  <si>
    <t>N128</t>
  </si>
  <si>
    <t>N129</t>
  </si>
  <si>
    <t>N130</t>
  </si>
  <si>
    <t>N131</t>
  </si>
  <si>
    <t>N132</t>
  </si>
  <si>
    <t>N133</t>
  </si>
  <si>
    <t>N134</t>
  </si>
  <si>
    <t>N135</t>
  </si>
  <si>
    <t>N136</t>
  </si>
  <si>
    <t>N137</t>
  </si>
  <si>
    <t>N138</t>
  </si>
  <si>
    <t>N139</t>
  </si>
  <si>
    <t>N140</t>
  </si>
  <si>
    <t>N141</t>
  </si>
  <si>
    <t>N142</t>
  </si>
  <si>
    <t>N143</t>
  </si>
  <si>
    <t>N144</t>
  </si>
  <si>
    <t>N145</t>
  </si>
  <si>
    <t>N146</t>
  </si>
  <si>
    <t>N147</t>
  </si>
  <si>
    <t>N148</t>
  </si>
  <si>
    <t>N149</t>
  </si>
  <si>
    <t>N150</t>
  </si>
  <si>
    <t>N151</t>
  </si>
  <si>
    <t>N152</t>
  </si>
  <si>
    <t>N153</t>
  </si>
  <si>
    <t>N154</t>
  </si>
  <si>
    <t>N155</t>
  </si>
  <si>
    <t>N156</t>
  </si>
  <si>
    <t>N157</t>
  </si>
  <si>
    <t>N158</t>
  </si>
  <si>
    <t>N159</t>
  </si>
  <si>
    <t>N160</t>
  </si>
  <si>
    <t>N161</t>
  </si>
  <si>
    <t>N162</t>
  </si>
  <si>
    <t>N163</t>
  </si>
  <si>
    <t>N164</t>
  </si>
  <si>
    <t>N165</t>
  </si>
  <si>
    <t>N166</t>
  </si>
  <si>
    <t>N167</t>
  </si>
  <si>
    <t>N168</t>
  </si>
  <si>
    <t>N169</t>
  </si>
  <si>
    <t>N170</t>
  </si>
  <si>
    <t>N171</t>
  </si>
  <si>
    <t>N172</t>
  </si>
  <si>
    <t>N173</t>
  </si>
  <si>
    <t>N174</t>
  </si>
  <si>
    <t>N175</t>
  </si>
  <si>
    <t>N176</t>
  </si>
  <si>
    <t>N177</t>
  </si>
  <si>
    <t>N178</t>
  </si>
  <si>
    <t>N179</t>
  </si>
  <si>
    <t>N180</t>
  </si>
  <si>
    <t>N181</t>
  </si>
  <si>
    <t>N182</t>
  </si>
  <si>
    <t>N183</t>
  </si>
  <si>
    <t>N184</t>
  </si>
  <si>
    <t>N185</t>
  </si>
  <si>
    <t>N186</t>
  </si>
  <si>
    <t>N187</t>
  </si>
  <si>
    <t>N188</t>
  </si>
  <si>
    <t>N189</t>
  </si>
  <si>
    <t>N190</t>
  </si>
  <si>
    <t>N191</t>
  </si>
  <si>
    <t>N192</t>
  </si>
  <si>
    <t>N193</t>
  </si>
  <si>
    <t>N194</t>
  </si>
  <si>
    <t>N195</t>
  </si>
  <si>
    <t>N196</t>
  </si>
  <si>
    <t>N197</t>
  </si>
  <si>
    <t>N198</t>
  </si>
  <si>
    <t>N199</t>
  </si>
  <si>
    <t>N200</t>
  </si>
  <si>
    <t>NAUS</t>
  </si>
  <si>
    <t>00GPS</t>
  </si>
  <si>
    <t>NAUS001</t>
  </si>
  <si>
    <t>NAUS002</t>
  </si>
  <si>
    <t>calcolo boccole N001-N002</t>
  </si>
  <si>
    <t>quote LUG-AGO 2002</t>
  </si>
  <si>
    <t>N201</t>
  </si>
  <si>
    <t>N202</t>
  </si>
  <si>
    <t>N203</t>
  </si>
  <si>
    <t>LUG-AGO 2002</t>
  </si>
  <si>
    <t>D</t>
  </si>
  <si>
    <t>3</t>
  </si>
  <si>
    <t>TUNNEL NORD - PUNTI DI RIFERIMENTO 001-203 e GPS 00-10</t>
  </si>
  <si>
    <t>NV1</t>
  </si>
  <si>
    <t>RILIEVO GPS MAG-GIU 2002</t>
  </si>
  <si>
    <t>rilievo GPS</t>
  </si>
  <si>
    <t>livellazione</t>
  </si>
  <si>
    <t>RILIEVO GPS OTT 2002</t>
  </si>
  <si>
    <t>quote OTT-NOV 2002</t>
  </si>
  <si>
    <t>base NV1=0,0000</t>
  </si>
  <si>
    <t>OTT-NOV 2002</t>
  </si>
  <si>
    <t>----</t>
  </si>
  <si>
    <t>correzione lineare</t>
  </si>
  <si>
    <t>Ion. no model</t>
  </si>
  <si>
    <t>senza correz.</t>
  </si>
  <si>
    <t>Ion. standard</t>
  </si>
  <si>
    <t>correzione calcolata</t>
  </si>
  <si>
    <t>correz. lineare</t>
  </si>
  <si>
    <t>correz. calcolata</t>
  </si>
  <si>
    <t>quote GEN 2003</t>
  </si>
  <si>
    <t>GEN 2003</t>
  </si>
  <si>
    <t>4</t>
  </si>
  <si>
    <t>quote MAR 2003</t>
  </si>
  <si>
    <t>MAR 2003</t>
  </si>
  <si>
    <t>5</t>
  </si>
  <si>
    <t>GIU 2003</t>
  </si>
  <si>
    <t>quote GIU 2003</t>
  </si>
  <si>
    <t>6</t>
  </si>
  <si>
    <t>quote OTT 2003</t>
  </si>
  <si>
    <t>OTT 2003</t>
  </si>
  <si>
    <t>7</t>
  </si>
  <si>
    <t>quote GEN 2004</t>
  </si>
  <si>
    <t>GEN 2004</t>
  </si>
  <si>
    <t>8</t>
  </si>
  <si>
    <t>quote MAG 2004</t>
  </si>
  <si>
    <t>MAG 2004</t>
  </si>
  <si>
    <t>9</t>
  </si>
  <si>
    <t>9-8</t>
  </si>
  <si>
    <t>quote AGO 2004</t>
  </si>
  <si>
    <t>AGO 2004</t>
  </si>
  <si>
    <t>10</t>
  </si>
  <si>
    <t>2-1</t>
  </si>
  <si>
    <t>3-2</t>
  </si>
  <si>
    <t>4-3</t>
  </si>
  <si>
    <t>5-4</t>
  </si>
  <si>
    <t>6-5</t>
  </si>
  <si>
    <t>7-6</t>
  </si>
  <si>
    <t>8-7</t>
  </si>
  <si>
    <t>10-9</t>
  </si>
  <si>
    <t>SD</t>
  </si>
  <si>
    <t>DIC 2004</t>
  </si>
  <si>
    <t>11</t>
  </si>
  <si>
    <t>11-10</t>
  </si>
  <si>
    <t>N204</t>
  </si>
  <si>
    <t>N205</t>
  </si>
  <si>
    <t>N206</t>
  </si>
  <si>
    <t>quota stimata dalla livellazione per IVC del 22.04.2004</t>
  </si>
  <si>
    <t>GIU 2005</t>
  </si>
  <si>
    <t>12</t>
  </si>
  <si>
    <t>12-11</t>
  </si>
  <si>
    <t>13</t>
  </si>
  <si>
    <t>NOV 2005</t>
  </si>
  <si>
    <t>14</t>
  </si>
  <si>
    <t>GEN 2006</t>
  </si>
  <si>
    <t>13-12</t>
  </si>
  <si>
    <t>14-13</t>
  </si>
  <si>
    <t>15</t>
  </si>
  <si>
    <t>MAG 2006</t>
  </si>
  <si>
    <t>15-14</t>
  </si>
  <si>
    <t>OTT 2006</t>
  </si>
  <si>
    <t>16</t>
  </si>
  <si>
    <t>16-15</t>
  </si>
  <si>
    <t>GEN 2008</t>
  </si>
  <si>
    <t>17</t>
  </si>
  <si>
    <t>17-16</t>
  </si>
  <si>
    <t>MAR 2009</t>
  </si>
  <si>
    <t>18</t>
  </si>
  <si>
    <t>18-17</t>
  </si>
  <si>
    <t>19</t>
  </si>
  <si>
    <t>MAG 2010</t>
  </si>
  <si>
    <t>19-18</t>
  </si>
  <si>
    <t>NOV 2011</t>
  </si>
  <si>
    <t>20</t>
  </si>
  <si>
    <t>20-19</t>
  </si>
  <si>
    <t>OTT 2013</t>
  </si>
  <si>
    <t>21</t>
  </si>
  <si>
    <t>21-20</t>
  </si>
  <si>
    <t>22</t>
  </si>
  <si>
    <t>LUG 2015</t>
  </si>
  <si>
    <t>22-21</t>
  </si>
  <si>
    <t>22-1</t>
  </si>
  <si>
    <t>22-3</t>
  </si>
  <si>
    <t>Quadro generale - Agg. 29.07.2015 - correzione calcolata</t>
  </si>
</sst>
</file>

<file path=xl/styles.xml><?xml version="1.0" encoding="utf-8"?>
<styleSheet xmlns="http://schemas.openxmlformats.org/spreadsheetml/2006/main">
  <numFmts count="4">
    <numFmt numFmtId="164" formatCode="0.00000"/>
    <numFmt numFmtId="165" formatCode="0.000"/>
    <numFmt numFmtId="166" formatCode="0.0000"/>
    <numFmt numFmtId="167" formatCode="000"/>
  </numFmts>
  <fonts count="25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name val="Symbol"/>
      <family val="1"/>
      <charset val="2"/>
    </font>
    <font>
      <b/>
      <sz val="10"/>
      <color indexed="17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sz val="10"/>
      <color indexed="20"/>
      <name val="Arial"/>
      <family val="2"/>
    </font>
    <font>
      <sz val="10"/>
      <color indexed="17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52"/>
      <name val="Arial"/>
      <family val="2"/>
    </font>
    <font>
      <sz val="10"/>
      <color indexed="54"/>
      <name val="Arial"/>
      <family val="2"/>
    </font>
    <font>
      <b/>
      <sz val="10"/>
      <color indexed="52"/>
      <name val="Arial"/>
      <family val="2"/>
    </font>
    <font>
      <b/>
      <sz val="10"/>
      <color indexed="54"/>
      <name val="Arial"/>
      <family val="2"/>
    </font>
    <font>
      <sz val="10"/>
      <color indexed="19"/>
      <name val="Arial"/>
      <family val="2"/>
    </font>
    <font>
      <sz val="10"/>
      <color indexed="53"/>
      <name val="Arial"/>
      <family val="2"/>
    </font>
    <font>
      <sz val="10"/>
      <color indexed="57"/>
      <name val="Arial"/>
      <family val="2"/>
    </font>
    <font>
      <sz val="10"/>
      <color indexed="19"/>
      <name val="Arial"/>
      <family val="2"/>
    </font>
    <font>
      <sz val="10"/>
      <color theme="9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0" fillId="0" borderId="0" xfId="0" quotePrefix="1" applyFill="1" applyAlignment="1">
      <alignment horizontal="right"/>
    </xf>
    <xf numFmtId="1" fontId="0" fillId="0" borderId="0" xfId="0" applyNumberFormat="1" applyFill="1" applyAlignment="1">
      <alignment horizontal="right"/>
    </xf>
    <xf numFmtId="1" fontId="6" fillId="0" borderId="0" xfId="0" applyNumberFormat="1" applyFont="1" applyFill="1"/>
    <xf numFmtId="0" fontId="3" fillId="0" borderId="0" xfId="0" applyFont="1"/>
    <xf numFmtId="0" fontId="3" fillId="0" borderId="0" xfId="0" applyFont="1" applyAlignment="1">
      <alignment horizontal="right"/>
    </xf>
    <xf numFmtId="166" fontId="0" fillId="0" borderId="0" xfId="0" applyNumberFormat="1"/>
    <xf numFmtId="49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165" fontId="0" fillId="0" borderId="0" xfId="0" applyNumberFormat="1" applyBorder="1"/>
    <xf numFmtId="165" fontId="7" fillId="0" borderId="1" xfId="0" applyNumberFormat="1" applyFont="1" applyBorder="1"/>
    <xf numFmtId="165" fontId="7" fillId="0" borderId="0" xfId="0" applyNumberFormat="1" applyFont="1" applyBorder="1" applyAlignment="1"/>
    <xf numFmtId="165" fontId="7" fillId="0" borderId="0" xfId="0" applyNumberFormat="1" applyFont="1" applyBorder="1"/>
    <xf numFmtId="165" fontId="8" fillId="0" borderId="0" xfId="0" applyNumberFormat="1" applyFont="1" applyBorder="1"/>
    <xf numFmtId="165" fontId="9" fillId="0" borderId="0" xfId="0" applyNumberFormat="1" applyFont="1" applyBorder="1"/>
    <xf numFmtId="165" fontId="7" fillId="0" borderId="2" xfId="0" applyNumberFormat="1" applyFont="1" applyBorder="1"/>
    <xf numFmtId="165" fontId="0" fillId="0" borderId="0" xfId="0" applyNumberFormat="1"/>
    <xf numFmtId="0" fontId="8" fillId="0" borderId="0" xfId="0" applyFont="1"/>
    <xf numFmtId="0" fontId="8" fillId="0" borderId="0" xfId="0" applyFont="1" applyBorder="1"/>
    <xf numFmtId="0" fontId="10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/>
    <xf numFmtId="0" fontId="11" fillId="0" borderId="0" xfId="0" applyFont="1" applyAlignment="1">
      <alignment horizontal="center"/>
    </xf>
    <xf numFmtId="166" fontId="10" fillId="0" borderId="0" xfId="0" applyNumberFormat="1" applyFont="1"/>
    <xf numFmtId="166" fontId="11" fillId="0" borderId="0" xfId="0" applyNumberFormat="1" applyFont="1"/>
    <xf numFmtId="166" fontId="12" fillId="0" borderId="0" xfId="0" applyNumberFormat="1" applyFont="1"/>
    <xf numFmtId="0" fontId="0" fillId="0" borderId="0" xfId="0" applyFill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/>
    <xf numFmtId="1" fontId="3" fillId="0" borderId="0" xfId="0" applyNumberFormat="1" applyFont="1" applyFill="1"/>
    <xf numFmtId="0" fontId="13" fillId="0" borderId="0" xfId="0" applyFont="1"/>
    <xf numFmtId="166" fontId="13" fillId="0" borderId="0" xfId="0" applyNumberFormat="1" applyFont="1"/>
    <xf numFmtId="0" fontId="6" fillId="0" borderId="0" xfId="0" applyFont="1"/>
    <xf numFmtId="0" fontId="13" fillId="0" borderId="0" xfId="0" applyFont="1" applyAlignment="1">
      <alignment horizontal="center"/>
    </xf>
    <xf numFmtId="166" fontId="6" fillId="0" borderId="0" xfId="0" applyNumberFormat="1" applyFont="1"/>
    <xf numFmtId="166" fontId="8" fillId="0" borderId="0" xfId="0" applyNumberFormat="1" applyFont="1"/>
    <xf numFmtId="0" fontId="14" fillId="0" borderId="0" xfId="0" applyFont="1"/>
    <xf numFmtId="49" fontId="1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167" fontId="7" fillId="0" borderId="2" xfId="0" applyNumberFormat="1" applyFont="1" applyBorder="1" applyAlignment="1">
      <alignment horizontal="center"/>
    </xf>
    <xf numFmtId="167" fontId="7" fillId="0" borderId="0" xfId="0" applyNumberFormat="1" applyFont="1" applyBorder="1" applyAlignment="1">
      <alignment horizontal="center"/>
    </xf>
    <xf numFmtId="166" fontId="7" fillId="0" borderId="1" xfId="0" applyNumberFormat="1" applyFont="1" applyBorder="1" applyAlignment="1"/>
    <xf numFmtId="166" fontId="7" fillId="0" borderId="1" xfId="0" applyNumberFormat="1" applyFont="1" applyBorder="1"/>
    <xf numFmtId="166" fontId="7" fillId="0" borderId="2" xfId="0" applyNumberFormat="1" applyFont="1" applyBorder="1"/>
    <xf numFmtId="167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166" fontId="4" fillId="0" borderId="1" xfId="0" applyNumberFormat="1" applyFont="1" applyBorder="1" applyAlignment="1"/>
    <xf numFmtId="166" fontId="4" fillId="0" borderId="1" xfId="0" applyNumberFormat="1" applyFont="1" applyBorder="1"/>
    <xf numFmtId="167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165" fontId="0" fillId="0" borderId="0" xfId="0" applyNumberFormat="1" applyBorder="1" applyAlignment="1"/>
    <xf numFmtId="0" fontId="6" fillId="0" borderId="0" xfId="0" applyFont="1" applyAlignment="1">
      <alignment horizontal="center"/>
    </xf>
    <xf numFmtId="0" fontId="13" fillId="0" borderId="0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166" fontId="4" fillId="0" borderId="0" xfId="0" applyNumberFormat="1" applyFont="1"/>
    <xf numFmtId="0" fontId="7" fillId="0" borderId="0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/>
    </xf>
    <xf numFmtId="0" fontId="1" fillId="0" borderId="11" xfId="0" applyFont="1" applyBorder="1" applyAlignment="1">
      <alignment horizontal="center" vertical="center"/>
    </xf>
    <xf numFmtId="166" fontId="7" fillId="0" borderId="2" xfId="0" quotePrefix="1" applyNumberFormat="1" applyFont="1" applyBorder="1" applyAlignment="1">
      <alignment horizontal="right"/>
    </xf>
    <xf numFmtId="166" fontId="7" fillId="0" borderId="1" xfId="0" quotePrefix="1" applyNumberFormat="1" applyFont="1" applyBorder="1" applyAlignment="1">
      <alignment horizontal="right"/>
    </xf>
    <xf numFmtId="0" fontId="16" fillId="0" borderId="0" xfId="0" applyFont="1"/>
    <xf numFmtId="0" fontId="3" fillId="0" borderId="0" xfId="0" applyFont="1" applyAlignment="1">
      <alignment horizontal="justify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justify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justify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66" fontId="0" fillId="0" borderId="1" xfId="0" applyNumberFormat="1" applyBorder="1"/>
    <xf numFmtId="165" fontId="10" fillId="0" borderId="0" xfId="0" applyNumberFormat="1" applyFont="1"/>
    <xf numFmtId="165" fontId="10" fillId="0" borderId="0" xfId="0" applyNumberFormat="1" applyFont="1" applyBorder="1"/>
    <xf numFmtId="167" fontId="10" fillId="0" borderId="16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165" fontId="10" fillId="0" borderId="16" xfId="0" applyNumberFormat="1" applyFont="1" applyBorder="1"/>
    <xf numFmtId="166" fontId="10" fillId="0" borderId="16" xfId="0" applyNumberFormat="1" applyFont="1" applyBorder="1" applyAlignment="1"/>
    <xf numFmtId="166" fontId="7" fillId="0" borderId="16" xfId="0" quotePrefix="1" applyNumberFormat="1" applyFont="1" applyBorder="1" applyAlignment="1">
      <alignment horizontal="right"/>
    </xf>
    <xf numFmtId="166" fontId="17" fillId="0" borderId="0" xfId="0" applyNumberFormat="1" applyFont="1" applyAlignment="1">
      <alignment horizontal="right"/>
    </xf>
    <xf numFmtId="166" fontId="16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7" fillId="0" borderId="0" xfId="0" applyFont="1"/>
    <xf numFmtId="49" fontId="3" fillId="0" borderId="0" xfId="0" applyNumberFormat="1" applyFont="1" applyBorder="1" applyAlignment="1">
      <alignment horizontal="center" vertical="center"/>
    </xf>
    <xf numFmtId="14" fontId="0" fillId="0" borderId="0" xfId="0" applyNumberFormat="1"/>
    <xf numFmtId="1" fontId="0" fillId="0" borderId="0" xfId="0" applyNumberFormat="1"/>
    <xf numFmtId="166" fontId="11" fillId="0" borderId="1" xfId="0" applyNumberFormat="1" applyFont="1" applyBorder="1" applyAlignment="1"/>
    <xf numFmtId="3" fontId="0" fillId="0" borderId="0" xfId="0" applyNumberFormat="1"/>
    <xf numFmtId="49" fontId="3" fillId="0" borderId="10" xfId="0" applyNumberFormat="1" applyFont="1" applyBorder="1" applyAlignment="1">
      <alignment horizontal="center" vertical="center"/>
    </xf>
    <xf numFmtId="164" fontId="0" fillId="0" borderId="0" xfId="0" applyNumberFormat="1"/>
    <xf numFmtId="166" fontId="9" fillId="0" borderId="1" xfId="0" applyNumberFormat="1" applyFont="1" applyBorder="1"/>
    <xf numFmtId="166" fontId="16" fillId="0" borderId="16" xfId="0" quotePrefix="1" applyNumberFormat="1" applyFont="1" applyBorder="1" applyAlignment="1">
      <alignment horizontal="right"/>
    </xf>
    <xf numFmtId="166" fontId="16" fillId="0" borderId="1" xfId="0" applyNumberFormat="1" applyFont="1" applyBorder="1"/>
    <xf numFmtId="166" fontId="13" fillId="0" borderId="1" xfId="0" applyNumberFormat="1" applyFont="1" applyBorder="1"/>
    <xf numFmtId="166" fontId="20" fillId="0" borderId="1" xfId="0" applyNumberFormat="1" applyFont="1" applyBorder="1"/>
    <xf numFmtId="166" fontId="16" fillId="0" borderId="1" xfId="0" quotePrefix="1" applyNumberFormat="1" applyFont="1" applyBorder="1" applyAlignment="1">
      <alignment horizontal="right"/>
    </xf>
    <xf numFmtId="166" fontId="16" fillId="0" borderId="2" xfId="0" quotePrefix="1" applyNumberFormat="1" applyFont="1" applyBorder="1" applyAlignment="1">
      <alignment horizontal="right"/>
    </xf>
    <xf numFmtId="166" fontId="13" fillId="0" borderId="16" xfId="0" quotePrefix="1" applyNumberFormat="1" applyFont="1" applyBorder="1" applyAlignment="1">
      <alignment horizontal="right"/>
    </xf>
    <xf numFmtId="165" fontId="9" fillId="0" borderId="0" xfId="0" applyNumberFormat="1" applyFont="1" applyFill="1" applyBorder="1"/>
    <xf numFmtId="164" fontId="13" fillId="0" borderId="0" xfId="0" applyNumberFormat="1" applyFont="1"/>
    <xf numFmtId="164" fontId="10" fillId="0" borderId="0" xfId="0" applyNumberFormat="1" applyFont="1"/>
    <xf numFmtId="0" fontId="21" fillId="0" borderId="0" xfId="0" applyFont="1"/>
    <xf numFmtId="164" fontId="10" fillId="0" borderId="0" xfId="0" applyNumberFormat="1" applyFont="1" applyAlignment="1">
      <alignment horizontal="right"/>
    </xf>
    <xf numFmtId="164" fontId="10" fillId="0" borderId="0" xfId="0" applyNumberFormat="1" applyFont="1" applyFill="1" applyAlignment="1">
      <alignment horizontal="right"/>
    </xf>
    <xf numFmtId="164" fontId="22" fillId="0" borderId="0" xfId="0" applyNumberFormat="1" applyFont="1"/>
    <xf numFmtId="166" fontId="21" fillId="0" borderId="0" xfId="0" applyNumberFormat="1" applyFont="1"/>
    <xf numFmtId="166" fontId="13" fillId="0" borderId="1" xfId="0" quotePrefix="1" applyNumberFormat="1" applyFont="1" applyBorder="1" applyAlignment="1">
      <alignment horizontal="right"/>
    </xf>
    <xf numFmtId="166" fontId="13" fillId="0" borderId="2" xfId="0" quotePrefix="1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6" fontId="18" fillId="0" borderId="1" xfId="0" applyNumberFormat="1" applyFont="1" applyBorder="1" applyAlignment="1"/>
    <xf numFmtId="166" fontId="7" fillId="0" borderId="2" xfId="0" applyNumberFormat="1" applyFont="1" applyBorder="1" applyAlignment="1"/>
    <xf numFmtId="166" fontId="16" fillId="0" borderId="2" xfId="0" applyNumberFormat="1" applyFont="1" applyBorder="1"/>
    <xf numFmtId="166" fontId="23" fillId="0" borderId="1" xfId="0" applyNumberFormat="1" applyFont="1" applyBorder="1"/>
    <xf numFmtId="166" fontId="20" fillId="0" borderId="2" xfId="0" applyNumberFormat="1" applyFont="1" applyBorder="1"/>
    <xf numFmtId="166" fontId="9" fillId="0" borderId="1" xfId="0" applyNumberFormat="1" applyFont="1" applyFill="1" applyBorder="1"/>
    <xf numFmtId="166" fontId="7" fillId="0" borderId="1" xfId="0" applyNumberFormat="1" applyFont="1" applyFill="1" applyBorder="1" applyAlignment="1"/>
    <xf numFmtId="0" fontId="2" fillId="0" borderId="0" xfId="0" applyFont="1" applyAlignment="1">
      <alignment horizontal="center"/>
    </xf>
    <xf numFmtId="166" fontId="24" fillId="0" borderId="0" xfId="0" applyNumberFormat="1" applyFont="1"/>
    <xf numFmtId="0" fontId="6" fillId="0" borderId="0" xfId="0" applyFont="1" applyAlignment="1">
      <alignment horizont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nitoraggio%20edifici/Dati%20Nicolosi/Tunnel%20Nord/Elaborazione%20rilievi%20001-104%20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i/Documents/Data/monitoraggio%20edifici/Tunnel%20Nord/monitoraggio%20tunnel%2027-28.11.2002_106-1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i/Documents/Data/monitoraggio%20edifici/Tunnel%20Nord/monitoraggio%20tunnel%2029.11.2002_122-14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i/Documents/Data/monitoraggio%20edifici/Tunnel%20Nord/monitoraggio%20tunnel%2003-04.12.2002_142-16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i/Documents/Data/monitoraggio%20edifici/Tunnel%20Nord/monitoraggio%20tunnel%2004.12.2002_162-18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i/Documents/Data/monitoraggio%20edifici/Tunnel%20Nord/monitoraggio%20NTB-tunnel%2016-17.10.2002_181-2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i/Documents/Data/monitoraggio%20edifici/Tunnel%20Nord/monitoraggio%20tunnel%2014-15.01.2003_082-1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i/Documents/Data/monitoraggio%20edifici/Tunnel%20Nord/monitoraggio%20tunnel-NTB%2014.01.2003_194-2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i/Documents/Data/monitoraggio%20edifici/Tunnel%20Nord/local%20controls/N194-N203_05.03.20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i/Documents/Data/monitoraggio%20edifici/Tunnel%20Nord/2nd%20control%20leveling_Jun%2003/test/Excel/NV1-GPS01N_12-13.06.20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i/Documents/Data/monitoraggio%20edifici/Tunnel%20Nord/2nd%20control%20leveling_Jun%2003/excel/N003-N203_17-20.06.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onitoraggio%20edifici/Dati%20Nicolosi/Tunnel%20Nord/Elaborazione%20rilievi%20098-166%20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i/Documents/Data/monitoraggio%20edifici/Tunnel%20Nord/3rd%20cntrol%20leveling%20(partial)_Oct%2003/excel/N080-N130_N190-N203_03-07.10.20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i/Documents/Data/monitoraggio%20edifici/Tunnel%20Nord/3rd%20control%20leveling_Jan%2004/excel/NV1-N203_22.01-02.02.2004_definiti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onitoraggio%20edifici/Dati%20Nicolosi/Tunnel%20Nord/Elaborazione%20rilievi%20162-200%20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onitoraggio%20edifici/E.C.-Mode%20Cleaner/Excel/livellazione%20boccole%2001-06.08.2002-elaborazione%20dat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i/Documents/Data/monitoraggio%20edifici/Tunnel%20Nord/monitoraggio%20CB-tunnel%2006-07.11.2002%20%20001-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i/Documents/Data/monitoraggio%20edifici/Tunnel%20Nord/monitoraggio%20tunnel%2013-18.11.2002_022-04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aoli\Monitoraggio%20Edifici\Tunnel%20Nord\monitoraggio%20tunnel%2021.11.2002_042-06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i/Documents/Data/monitoraggio%20edifici/Tunnel%20Nord/monitoraggio%20tunnel%2022.11.2002_062-08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i/Documents/Data/monitoraggio%20edifici/Tunnel%20Nord/monitoraggio%20tunnel%2025-27.11.2002_082-1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01-104"/>
    </sheetNames>
    <sheetDataSet>
      <sheetData sheetId="0">
        <row r="9">
          <cell r="AB9">
            <v>3.177E-2</v>
          </cell>
        </row>
        <row r="10">
          <cell r="AB10">
            <v>2.4100000000000003E-2</v>
          </cell>
        </row>
        <row r="11">
          <cell r="AB11">
            <v>2.7500000000000004E-2</v>
          </cell>
        </row>
        <row r="12">
          <cell r="AB12">
            <v>1.9280000000000002E-2</v>
          </cell>
        </row>
        <row r="13">
          <cell r="AB13">
            <v>7.1100000000000009E-3</v>
          </cell>
        </row>
        <row r="14">
          <cell r="AB14">
            <v>4.4200000000000003E-3</v>
          </cell>
        </row>
        <row r="15">
          <cell r="AB15">
            <v>1.128E-2</v>
          </cell>
        </row>
        <row r="16">
          <cell r="AB16">
            <v>1.0710000000000001E-2</v>
          </cell>
        </row>
        <row r="17">
          <cell r="AB17">
            <v>2.1800000000000001E-3</v>
          </cell>
        </row>
        <row r="18">
          <cell r="AB18">
            <v>1.3700000000000001E-3</v>
          </cell>
        </row>
        <row r="19">
          <cell r="AB19">
            <v>6.0000000000000006E-4</v>
          </cell>
        </row>
        <row r="22">
          <cell r="AB22">
            <v>3.3400000000000006E-2</v>
          </cell>
        </row>
        <row r="23">
          <cell r="AB23">
            <v>1.9370000000000002E-2</v>
          </cell>
        </row>
        <row r="24">
          <cell r="AB24">
            <v>1.9280000000000002E-2</v>
          </cell>
        </row>
        <row r="25">
          <cell r="AB25">
            <v>1.8460000000000001E-2</v>
          </cell>
        </row>
        <row r="26">
          <cell r="AB26">
            <v>1.7640000000000003E-2</v>
          </cell>
        </row>
        <row r="27">
          <cell r="AB27">
            <v>1.1270000000000001E-2</v>
          </cell>
        </row>
        <row r="28">
          <cell r="AB28">
            <v>1.4870000000000001E-2</v>
          </cell>
        </row>
        <row r="29">
          <cell r="AB29">
            <v>7.6800000000000011E-3</v>
          </cell>
        </row>
        <row r="30">
          <cell r="AB30">
            <v>3.8800000000000002E-3</v>
          </cell>
        </row>
        <row r="33">
          <cell r="AB33">
            <v>3.3300000000000001E-3</v>
          </cell>
        </row>
        <row r="34">
          <cell r="AB34">
            <v>-2.6000000000000003E-4</v>
          </cell>
        </row>
        <row r="35">
          <cell r="AB35">
            <v>1.506E-2</v>
          </cell>
        </row>
        <row r="36">
          <cell r="AB36">
            <v>-1.1240000000000002E-2</v>
          </cell>
        </row>
        <row r="37">
          <cell r="AB37">
            <v>-3.3800000000000002E-3</v>
          </cell>
        </row>
        <row r="38">
          <cell r="AB38">
            <v>1.42E-3</v>
          </cell>
        </row>
        <row r="39">
          <cell r="AB39">
            <v>-2.15E-3</v>
          </cell>
        </row>
        <row r="40">
          <cell r="AB40">
            <v>-2.8000000000000004E-3</v>
          </cell>
        </row>
        <row r="41">
          <cell r="AB41">
            <v>-8.9200000000000008E-3</v>
          </cell>
        </row>
        <row r="42">
          <cell r="AB42">
            <v>-2.8280000000000003E-2</v>
          </cell>
        </row>
        <row r="43">
          <cell r="AB43">
            <v>-2.6430000000000002E-2</v>
          </cell>
        </row>
        <row r="48">
          <cell r="AB48">
            <v>1.7310000000000002E-2</v>
          </cell>
        </row>
        <row r="49">
          <cell r="AB49">
            <v>1.8710000000000001E-2</v>
          </cell>
        </row>
        <row r="50">
          <cell r="AB50">
            <v>1.0360000000000001E-2</v>
          </cell>
        </row>
        <row r="51">
          <cell r="AB51">
            <v>4.1400000000000005E-3</v>
          </cell>
        </row>
        <row r="52">
          <cell r="AB52">
            <v>7.1900000000000002E-3</v>
          </cell>
        </row>
        <row r="53">
          <cell r="AB53">
            <v>-4.9500000000000004E-3</v>
          </cell>
        </row>
        <row r="54">
          <cell r="AB54">
            <v>-8.2800000000000009E-3</v>
          </cell>
        </row>
        <row r="55">
          <cell r="AB55">
            <v>-1.9400000000000001E-3</v>
          </cell>
        </row>
        <row r="56">
          <cell r="AB56">
            <v>6.3600000000000002E-3</v>
          </cell>
        </row>
        <row r="57">
          <cell r="AB57">
            <v>-2.5200000000000001E-3</v>
          </cell>
        </row>
        <row r="60">
          <cell r="AB60">
            <v>-8.5000000000000006E-4</v>
          </cell>
        </row>
        <row r="61">
          <cell r="AB61">
            <v>-3.1400000000000004E-3</v>
          </cell>
        </row>
        <row r="62">
          <cell r="AB62">
            <v>-7.3600000000000002E-3</v>
          </cell>
        </row>
        <row r="63">
          <cell r="AB63">
            <v>-3.0100000000000001E-3</v>
          </cell>
        </row>
        <row r="64">
          <cell r="AB64">
            <v>-2.5900000000000003E-3</v>
          </cell>
        </row>
        <row r="65">
          <cell r="AB65">
            <v>-1.9140000000000001E-2</v>
          </cell>
        </row>
        <row r="66">
          <cell r="AB66">
            <v>-1.634E-2</v>
          </cell>
        </row>
        <row r="67">
          <cell r="AB67">
            <v>-1.7580000000000002E-2</v>
          </cell>
        </row>
        <row r="68">
          <cell r="AB68">
            <v>-2.0710000000000003E-2</v>
          </cell>
        </row>
        <row r="69">
          <cell r="AB69">
            <v>-2.5210000000000003E-2</v>
          </cell>
        </row>
        <row r="70">
          <cell r="AB70">
            <v>-3.7090000000000005E-2</v>
          </cell>
        </row>
        <row r="73">
          <cell r="AB73">
            <v>5.6800000000000002E-3</v>
          </cell>
        </row>
        <row r="74">
          <cell r="AB74">
            <v>1.9930000000000003E-2</v>
          </cell>
        </row>
        <row r="75">
          <cell r="AB75">
            <v>2.3900000000000001E-2</v>
          </cell>
        </row>
        <row r="76">
          <cell r="AB76">
            <v>1.187E-2</v>
          </cell>
        </row>
        <row r="77">
          <cell r="AB77">
            <v>7.3000000000000009E-3</v>
          </cell>
        </row>
        <row r="78">
          <cell r="AB78">
            <v>9.0400000000000012E-3</v>
          </cell>
        </row>
        <row r="82">
          <cell r="AB82">
            <v>1.026E-2</v>
          </cell>
        </row>
        <row r="83">
          <cell r="AB83">
            <v>1.0690000000000002E-2</v>
          </cell>
        </row>
        <row r="84">
          <cell r="AB84">
            <v>1.4700000000000002E-3</v>
          </cell>
        </row>
        <row r="85">
          <cell r="AB85">
            <v>8.2000000000000009E-4</v>
          </cell>
        </row>
        <row r="86">
          <cell r="AB86">
            <v>-1.17E-3</v>
          </cell>
        </row>
        <row r="87">
          <cell r="AB87">
            <v>4.3200000000000001E-3</v>
          </cell>
        </row>
        <row r="88">
          <cell r="AB88">
            <v>6.0900000000000008E-3</v>
          </cell>
        </row>
        <row r="89">
          <cell r="AB89">
            <v>7.3700000000000007E-3</v>
          </cell>
        </row>
        <row r="90">
          <cell r="AB90">
            <v>1.013E-2</v>
          </cell>
        </row>
        <row r="91">
          <cell r="AB91">
            <v>7.7300000000000008E-3</v>
          </cell>
        </row>
        <row r="92">
          <cell r="AB92">
            <v>-3.8100000000000005E-3</v>
          </cell>
        </row>
        <row r="93">
          <cell r="AB93">
            <v>-1.8000000000000001E-4</v>
          </cell>
        </row>
        <row r="94">
          <cell r="AB94">
            <v>-4.9800000000000001E-3</v>
          </cell>
        </row>
        <row r="97">
          <cell r="AB97">
            <v>2.6440000000000002E-2</v>
          </cell>
        </row>
        <row r="98">
          <cell r="AB98">
            <v>2.6440000000000002E-2</v>
          </cell>
        </row>
        <row r="99">
          <cell r="AB99">
            <v>2.1460000000000003E-2</v>
          </cell>
        </row>
        <row r="100">
          <cell r="AB100">
            <v>2.5020000000000001E-2</v>
          </cell>
        </row>
        <row r="101">
          <cell r="AB101">
            <v>2.3790000000000002E-2</v>
          </cell>
        </row>
        <row r="102">
          <cell r="AB102">
            <v>1.1850000000000001E-2</v>
          </cell>
        </row>
        <row r="103">
          <cell r="AB103">
            <v>7.980000000000001E-3</v>
          </cell>
        </row>
        <row r="104">
          <cell r="AB104">
            <v>9.3500000000000007E-3</v>
          </cell>
        </row>
        <row r="105">
          <cell r="AB105">
            <v>4.8500000000000001E-3</v>
          </cell>
        </row>
        <row r="106">
          <cell r="AB106">
            <v>6.9900000000000006E-3</v>
          </cell>
        </row>
        <row r="107">
          <cell r="AB107">
            <v>8.0400000000000003E-3</v>
          </cell>
        </row>
        <row r="108">
          <cell r="AB108">
            <v>-1.3500000000000001E-3</v>
          </cell>
        </row>
        <row r="111">
          <cell r="AB111">
            <v>1.99E-3</v>
          </cell>
        </row>
        <row r="112">
          <cell r="AB112">
            <v>-5.4300000000000008E-3</v>
          </cell>
        </row>
        <row r="113">
          <cell r="AB113">
            <v>-1.004E-2</v>
          </cell>
        </row>
        <row r="114">
          <cell r="AB114">
            <v>-6.980000000000001E-3</v>
          </cell>
        </row>
        <row r="115">
          <cell r="AB115">
            <v>-8.8100000000000001E-3</v>
          </cell>
        </row>
        <row r="116">
          <cell r="AB116">
            <v>-1.5150000000000002E-2</v>
          </cell>
        </row>
        <row r="117">
          <cell r="AB117">
            <v>-8.5100000000000002E-3</v>
          </cell>
        </row>
        <row r="118">
          <cell r="AB118">
            <v>-1.3440000000000001E-2</v>
          </cell>
        </row>
        <row r="119">
          <cell r="AB119">
            <v>-1.2540000000000001E-2</v>
          </cell>
        </row>
        <row r="122">
          <cell r="AB122">
            <v>-1.8100000000000002E-3</v>
          </cell>
        </row>
        <row r="123">
          <cell r="AB123">
            <v>6.2200000000000007E-3</v>
          </cell>
        </row>
        <row r="124">
          <cell r="AB124">
            <v>-3.8000000000000004E-3</v>
          </cell>
        </row>
        <row r="125">
          <cell r="AB125">
            <v>1.2800000000000001E-3</v>
          </cell>
        </row>
        <row r="126">
          <cell r="AB126">
            <v>-3.4700000000000004E-3</v>
          </cell>
        </row>
        <row r="127">
          <cell r="AB127">
            <v>-2.3400000000000001E-3</v>
          </cell>
        </row>
        <row r="128">
          <cell r="AB128">
            <v>-4.79E-3</v>
          </cell>
        </row>
        <row r="129">
          <cell r="AB129">
            <v>-3.2000000000000002E-3</v>
          </cell>
        </row>
        <row r="130">
          <cell r="AB130">
            <v>-9.6700000000000015E-3</v>
          </cell>
        </row>
        <row r="131">
          <cell r="AB131">
            <v>-5.4000000000000003E-3</v>
          </cell>
        </row>
        <row r="132">
          <cell r="AB132">
            <v>1.9600000000000004E-3</v>
          </cell>
        </row>
        <row r="133">
          <cell r="AB133">
            <v>-1.0920000000000001E-2</v>
          </cell>
        </row>
        <row r="134">
          <cell r="AB134">
            <v>-1.5E-3</v>
          </cell>
        </row>
        <row r="135">
          <cell r="AB135">
            <v>8.2100000000000003E-3</v>
          </cell>
        </row>
        <row r="136">
          <cell r="AB136">
            <v>-7.6000000000000004E-4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libretto misure"/>
    </sheetNames>
    <sheetDataSet>
      <sheetData sheetId="0">
        <row r="15">
          <cell r="P15">
            <v>-0.61218499999999998</v>
          </cell>
        </row>
        <row r="17">
          <cell r="P17">
            <v>-0.5992725000000001</v>
          </cell>
        </row>
        <row r="19">
          <cell r="P19">
            <v>-0.59558749999999994</v>
          </cell>
        </row>
        <row r="21">
          <cell r="P21">
            <v>-0.59756750000000003</v>
          </cell>
        </row>
        <row r="23">
          <cell r="P23">
            <v>-0.59996249999999995</v>
          </cell>
        </row>
        <row r="25">
          <cell r="P25">
            <v>-0.59218000000000004</v>
          </cell>
        </row>
        <row r="27">
          <cell r="P27">
            <v>-0.59970750000000006</v>
          </cell>
        </row>
        <row r="29">
          <cell r="P29">
            <v>-0.60410499999999989</v>
          </cell>
        </row>
        <row r="31">
          <cell r="P31">
            <v>-0.60389499999999963</v>
          </cell>
        </row>
        <row r="33">
          <cell r="P33">
            <v>-0.59555749999999952</v>
          </cell>
        </row>
        <row r="35">
          <cell r="P35">
            <v>-0.60539499999999946</v>
          </cell>
        </row>
        <row r="37">
          <cell r="P37">
            <v>-0.61051499999999947</v>
          </cell>
        </row>
        <row r="39">
          <cell r="P39">
            <v>-0.6147249999999993</v>
          </cell>
        </row>
        <row r="42">
          <cell r="P42">
            <v>-0.60527999999999915</v>
          </cell>
        </row>
        <row r="43">
          <cell r="P43">
            <v>-0.61247249999999909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libretto misure"/>
    </sheetNames>
    <sheetDataSet>
      <sheetData sheetId="0">
        <row r="15">
          <cell r="P15">
            <v>-0.61255999999999999</v>
          </cell>
        </row>
        <row r="17">
          <cell r="P17">
            <v>-0.59243000000000001</v>
          </cell>
        </row>
        <row r="19">
          <cell r="P19">
            <v>-0.59699749999999985</v>
          </cell>
        </row>
        <row r="21">
          <cell r="P21">
            <v>-0.59796999999999967</v>
          </cell>
        </row>
        <row r="23">
          <cell r="P23">
            <v>-0.60554249999999943</v>
          </cell>
        </row>
        <row r="25">
          <cell r="P25">
            <v>-0.60626749999999952</v>
          </cell>
        </row>
        <row r="27">
          <cell r="P27">
            <v>-0.60062249999999939</v>
          </cell>
        </row>
        <row r="29">
          <cell r="P29">
            <v>-0.60009999999999963</v>
          </cell>
        </row>
        <row r="31">
          <cell r="P31">
            <v>-0.59633249999999982</v>
          </cell>
        </row>
        <row r="33">
          <cell r="P33">
            <v>-0.58164999999999989</v>
          </cell>
        </row>
        <row r="35">
          <cell r="P35">
            <v>-0.57734250000000009</v>
          </cell>
        </row>
        <row r="37">
          <cell r="P37">
            <v>-0.58574999999999999</v>
          </cell>
        </row>
        <row r="39">
          <cell r="P39">
            <v>-0.57828250000000014</v>
          </cell>
        </row>
        <row r="41">
          <cell r="P41">
            <v>-0.57077250000000013</v>
          </cell>
        </row>
        <row r="43">
          <cell r="P43">
            <v>-0.57521999999999984</v>
          </cell>
        </row>
        <row r="45">
          <cell r="P45">
            <v>-0.57994749999999962</v>
          </cell>
        </row>
        <row r="47">
          <cell r="P47">
            <v>-0.57547749999999986</v>
          </cell>
        </row>
        <row r="49">
          <cell r="P49">
            <v>-0.57558999999999982</v>
          </cell>
        </row>
        <row r="51">
          <cell r="P51">
            <v>-0.56981499999999974</v>
          </cell>
        </row>
        <row r="53">
          <cell r="P53">
            <v>-0.5769274999999997</v>
          </cell>
        </row>
        <row r="55">
          <cell r="P55">
            <v>-0.56996249999999971</v>
          </cell>
        </row>
        <row r="58">
          <cell r="P58">
            <v>-0.56655749999999983</v>
          </cell>
        </row>
        <row r="59">
          <cell r="P59">
            <v>-0.56537249999999983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libretto misure"/>
    </sheetNames>
    <sheetDataSet>
      <sheetData sheetId="0">
        <row r="15">
          <cell r="P15">
            <v>-0.56395000000000006</v>
          </cell>
        </row>
        <row r="17">
          <cell r="P17">
            <v>-0.57032250000000029</v>
          </cell>
        </row>
        <row r="19">
          <cell r="P19">
            <v>-0.5653400000000004</v>
          </cell>
        </row>
        <row r="21">
          <cell r="P21">
            <v>-0.56045250000000046</v>
          </cell>
        </row>
        <row r="23">
          <cell r="P23">
            <v>-0.55863250000000031</v>
          </cell>
        </row>
        <row r="25">
          <cell r="P25">
            <v>-0.56090750000000034</v>
          </cell>
        </row>
        <row r="27">
          <cell r="P27">
            <v>-0.55622500000000019</v>
          </cell>
        </row>
        <row r="29">
          <cell r="P29">
            <v>-0.55438750000000037</v>
          </cell>
        </row>
        <row r="31">
          <cell r="P31">
            <v>-0.55129000000000028</v>
          </cell>
        </row>
        <row r="33">
          <cell r="P33">
            <v>-0.55009500000000022</v>
          </cell>
        </row>
        <row r="35">
          <cell r="P35">
            <v>-0.55711250000000012</v>
          </cell>
        </row>
        <row r="37">
          <cell r="P37">
            <v>-0.53752749999999982</v>
          </cell>
        </row>
        <row r="39">
          <cell r="P39">
            <v>-0.54257249999999979</v>
          </cell>
        </row>
        <row r="41">
          <cell r="P41">
            <v>-0.54476999999999998</v>
          </cell>
        </row>
        <row r="43">
          <cell r="P43">
            <v>-0.53511249999999988</v>
          </cell>
        </row>
        <row r="45">
          <cell r="P45">
            <v>-0.54115749999999985</v>
          </cell>
        </row>
        <row r="47">
          <cell r="P47">
            <v>-0.54146499999999986</v>
          </cell>
        </row>
        <row r="49">
          <cell r="P49">
            <v>-0.53572249999999977</v>
          </cell>
        </row>
        <row r="51">
          <cell r="P51">
            <v>-0.53835500000000003</v>
          </cell>
        </row>
        <row r="54">
          <cell r="P54">
            <v>-0.52224000000000004</v>
          </cell>
        </row>
        <row r="55">
          <cell r="P55">
            <v>-0.52157249999999999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libretto misure"/>
    </sheetNames>
    <sheetDataSet>
      <sheetData sheetId="0">
        <row r="15">
          <cell r="P15">
            <v>-0.52467750000000002</v>
          </cell>
        </row>
        <row r="17">
          <cell r="P17">
            <v>-0.52417750000000007</v>
          </cell>
        </row>
        <row r="19">
          <cell r="P19">
            <v>-0.51633250000000019</v>
          </cell>
        </row>
        <row r="21">
          <cell r="P21">
            <v>-0.51987000000000017</v>
          </cell>
        </row>
        <row r="23">
          <cell r="P23">
            <v>-0.52114000000000038</v>
          </cell>
        </row>
        <row r="25">
          <cell r="P25">
            <v>-0.53057500000000035</v>
          </cell>
        </row>
        <row r="27">
          <cell r="P27">
            <v>-0.51571750000000061</v>
          </cell>
        </row>
        <row r="29">
          <cell r="P29">
            <v>-0.53672500000000056</v>
          </cell>
        </row>
        <row r="31">
          <cell r="P31">
            <v>-0.53331250000000086</v>
          </cell>
        </row>
        <row r="33">
          <cell r="P33">
            <v>-0.53814500000000098</v>
          </cell>
        </row>
        <row r="35">
          <cell r="P35">
            <v>-0.52359500000000103</v>
          </cell>
        </row>
        <row r="37">
          <cell r="P37">
            <v>-0.51376000000000099</v>
          </cell>
        </row>
        <row r="39">
          <cell r="P39">
            <v>-0.50988750000000105</v>
          </cell>
        </row>
        <row r="41">
          <cell r="P41">
            <v>-0.50675500000000095</v>
          </cell>
        </row>
        <row r="43">
          <cell r="P43">
            <v>-0.48991750000000095</v>
          </cell>
        </row>
        <row r="45">
          <cell r="P45">
            <v>-0.49404750000000103</v>
          </cell>
        </row>
        <row r="47">
          <cell r="P47">
            <v>-0.48735750000000083</v>
          </cell>
        </row>
        <row r="49">
          <cell r="P49">
            <v>-0.48618000000000072</v>
          </cell>
        </row>
        <row r="51">
          <cell r="P51">
            <v>-0.48900500000000052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libretto misure"/>
    </sheetNames>
    <sheetDataSet>
      <sheetData sheetId="0" refreshError="1">
        <row r="15">
          <cell r="P15">
            <v>-0.48653249999999976</v>
          </cell>
        </row>
        <row r="16">
          <cell r="P16">
            <v>-0.48343249999999982</v>
          </cell>
        </row>
        <row r="18">
          <cell r="P18">
            <v>-0.48186499999999999</v>
          </cell>
        </row>
        <row r="20">
          <cell r="P20">
            <v>-0.48042250000000003</v>
          </cell>
        </row>
        <row r="22">
          <cell r="P22">
            <v>-0.47159250000000008</v>
          </cell>
        </row>
        <row r="24">
          <cell r="P24">
            <v>-0.47291250000000012</v>
          </cell>
        </row>
        <row r="26">
          <cell r="P26">
            <v>-0.46935250000000012</v>
          </cell>
        </row>
        <row r="28">
          <cell r="P28">
            <v>-0.46315500000000004</v>
          </cell>
        </row>
        <row r="30">
          <cell r="P30">
            <v>-0.46689000000000003</v>
          </cell>
        </row>
        <row r="32">
          <cell r="P32">
            <v>-0.45550750000000018</v>
          </cell>
        </row>
        <row r="34">
          <cell r="P34">
            <v>-0.45452500000000018</v>
          </cell>
        </row>
        <row r="36">
          <cell r="P36">
            <v>-0.45939000000000019</v>
          </cell>
        </row>
        <row r="38">
          <cell r="P38">
            <v>-0.45354500000000009</v>
          </cell>
        </row>
        <row r="40">
          <cell r="P40">
            <v>-0.44296250000000031</v>
          </cell>
        </row>
        <row r="42">
          <cell r="P42">
            <v>-0.44871750000000027</v>
          </cell>
        </row>
        <row r="45">
          <cell r="P45">
            <v>-0.44894000000000028</v>
          </cell>
        </row>
        <row r="46">
          <cell r="P46">
            <v>-0.44448250000000011</v>
          </cell>
        </row>
        <row r="48">
          <cell r="P48">
            <v>-0.44845250000000009</v>
          </cell>
        </row>
        <row r="50">
          <cell r="P50">
            <v>-0.44180500000000006</v>
          </cell>
        </row>
        <row r="52">
          <cell r="P52">
            <v>-0.44600000000000017</v>
          </cell>
        </row>
        <row r="54">
          <cell r="P54">
            <v>-0.45333000000000023</v>
          </cell>
        </row>
        <row r="56">
          <cell r="P56">
            <v>-0.45401000000000008</v>
          </cell>
        </row>
        <row r="58">
          <cell r="P58">
            <v>-5.7972500000000038E-2</v>
          </cell>
        </row>
        <row r="60">
          <cell r="P60">
            <v>-6.6580000000000195E-2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libretto misure"/>
    </sheetNames>
    <sheetDataSet>
      <sheetData sheetId="0">
        <row r="16">
          <cell r="P16">
            <v>-0.57369999999999999</v>
          </cell>
        </row>
        <row r="17">
          <cell r="P17">
            <v>-0.57488750000000022</v>
          </cell>
        </row>
        <row r="19">
          <cell r="P19">
            <v>-0.58810000000000029</v>
          </cell>
        </row>
        <row r="21">
          <cell r="P21">
            <v>-0.59345250000000049</v>
          </cell>
        </row>
        <row r="23">
          <cell r="P23">
            <v>-0.59160750000000051</v>
          </cell>
        </row>
        <row r="25">
          <cell r="P25">
            <v>-0.59993500000000077</v>
          </cell>
        </row>
        <row r="27">
          <cell r="P27">
            <v>-0.62062250000000074</v>
          </cell>
        </row>
        <row r="29">
          <cell r="P29">
            <v>-0.62046000000000068</v>
          </cell>
        </row>
        <row r="31">
          <cell r="P31">
            <v>-0.62869000000000064</v>
          </cell>
        </row>
        <row r="33">
          <cell r="P33">
            <v>-0.62429000000000068</v>
          </cell>
        </row>
        <row r="35">
          <cell r="P35">
            <v>-0.61361250000000078</v>
          </cell>
        </row>
        <row r="37">
          <cell r="P37">
            <v>-0.6200200000000009</v>
          </cell>
        </row>
        <row r="39">
          <cell r="P39">
            <v>-0.61714250000000104</v>
          </cell>
        </row>
        <row r="41">
          <cell r="P41">
            <v>-0.62365250000000083</v>
          </cell>
        </row>
        <row r="44">
          <cell r="P44">
            <v>-0.62526250000000083</v>
          </cell>
        </row>
        <row r="46">
          <cell r="P46">
            <v>-0.63603500000000046</v>
          </cell>
        </row>
        <row r="48">
          <cell r="P48">
            <v>-0.64957250000000055</v>
          </cell>
        </row>
        <row r="49">
          <cell r="P49">
            <v>-0.64990000000000059</v>
          </cell>
        </row>
        <row r="51">
          <cell r="P51">
            <v>-0.66826250000000054</v>
          </cell>
        </row>
        <row r="53">
          <cell r="P53">
            <v>-0.68162500000000037</v>
          </cell>
        </row>
        <row r="55">
          <cell r="P55">
            <v>-0.68202250000000042</v>
          </cell>
        </row>
        <row r="57">
          <cell r="P57">
            <v>-0.68922750000000033</v>
          </cell>
        </row>
        <row r="59">
          <cell r="P59">
            <v>-0.65200500000000017</v>
          </cell>
        </row>
        <row r="61">
          <cell r="P61">
            <v>-0.62008500000000011</v>
          </cell>
        </row>
        <row r="63">
          <cell r="P63">
            <v>-0.62292499999999995</v>
          </cell>
        </row>
        <row r="65">
          <cell r="P65">
            <v>-0.61331999999999987</v>
          </cell>
        </row>
        <row r="67">
          <cell r="P67">
            <v>-0.61484499999999997</v>
          </cell>
        </row>
        <row r="70">
          <cell r="P70">
            <v>-0.60167499999999974</v>
          </cell>
        </row>
        <row r="72">
          <cell r="P72">
            <v>-0.59779999999999966</v>
          </cell>
        </row>
        <row r="74">
          <cell r="P74">
            <v>-0.59959499999999988</v>
          </cell>
        </row>
        <row r="76">
          <cell r="P76">
            <v>-0.6020924999999997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libretto misure"/>
    </sheetNames>
    <sheetDataSet>
      <sheetData sheetId="0">
        <row r="13">
          <cell r="P13">
            <v>-0.44869999999999999</v>
          </cell>
        </row>
        <row r="16">
          <cell r="P16">
            <v>-0.44872500000000004</v>
          </cell>
        </row>
        <row r="17">
          <cell r="P17">
            <v>-0.44434499999999988</v>
          </cell>
        </row>
        <row r="19">
          <cell r="P19">
            <v>-0.44839000000000001</v>
          </cell>
        </row>
        <row r="21">
          <cell r="P21">
            <v>-0.44324999999999981</v>
          </cell>
        </row>
        <row r="23">
          <cell r="P23">
            <v>-0.44654749999999982</v>
          </cell>
        </row>
        <row r="25">
          <cell r="P25">
            <v>-0.4549625000000001</v>
          </cell>
        </row>
        <row r="27">
          <cell r="P27">
            <v>-0.4559450000000001</v>
          </cell>
        </row>
        <row r="29">
          <cell r="P29">
            <v>-5.8222500000000399E-2</v>
          </cell>
        </row>
        <row r="31">
          <cell r="P31">
            <v>-6.9017500000000509E-2</v>
          </cell>
        </row>
        <row r="33">
          <cell r="P33">
            <v>-6.3125000000000431E-2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libretto misure"/>
    </sheetNames>
    <sheetDataSet>
      <sheetData sheetId="0">
        <row r="13">
          <cell r="P13">
            <v>-0.44869999999999999</v>
          </cell>
        </row>
        <row r="16">
          <cell r="P16">
            <v>-0.44894499999999987</v>
          </cell>
        </row>
        <row r="17">
          <cell r="P17">
            <v>-0.44439999999999968</v>
          </cell>
        </row>
        <row r="19">
          <cell r="P19">
            <v>-0.44852749999999969</v>
          </cell>
        </row>
        <row r="21">
          <cell r="P21">
            <v>-0.44362749999999956</v>
          </cell>
        </row>
        <row r="23">
          <cell r="P23">
            <v>-0.44709749999999965</v>
          </cell>
        </row>
        <row r="25">
          <cell r="P25">
            <v>-0.45597999999999977</v>
          </cell>
        </row>
        <row r="27">
          <cell r="P27">
            <v>-0.45698249999999985</v>
          </cell>
        </row>
        <row r="29">
          <cell r="P29">
            <v>-5.8542499999999831E-2</v>
          </cell>
        </row>
        <row r="31">
          <cell r="P31">
            <v>-7.0129999999999804E-2</v>
          </cell>
        </row>
        <row r="33">
          <cell r="P33">
            <v>-6.4444999999999975E-2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confronto NA2-DNA03"/>
      <sheetName val="libretto misure"/>
    </sheetNames>
    <sheetDataSet>
      <sheetData sheetId="0"/>
      <sheetData sheetId="1">
        <row r="15">
          <cell r="O15">
            <v>1.0397500000000004E-2</v>
          </cell>
        </row>
        <row r="16">
          <cell r="O16">
            <v>-4.5149999999998802E-3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riepilogo generale"/>
      <sheetName val="quote"/>
      <sheetName val="rilievo17-20.06.2003"/>
    </sheetNames>
    <sheetDataSet>
      <sheetData sheetId="0"/>
      <sheetData sheetId="1">
        <row r="4">
          <cell r="D4">
            <v>-0.39</v>
          </cell>
        </row>
        <row r="5">
          <cell r="D5">
            <v>-0.39600000000000002</v>
          </cell>
        </row>
        <row r="6">
          <cell r="D6">
            <v>-0.39290999999999998</v>
          </cell>
        </row>
        <row r="7">
          <cell r="D7">
            <v>-0.40073999999999999</v>
          </cell>
        </row>
        <row r="8">
          <cell r="D8">
            <v>-0.41342000000000001</v>
          </cell>
        </row>
        <row r="9">
          <cell r="D9">
            <v>-0.41937999999999998</v>
          </cell>
        </row>
        <row r="10">
          <cell r="D10">
            <v>-0.41537000000000002</v>
          </cell>
        </row>
        <row r="11">
          <cell r="D11">
            <v>-0.40887000000000001</v>
          </cell>
        </row>
        <row r="12">
          <cell r="D12">
            <v>-0.40810999999999997</v>
          </cell>
        </row>
        <row r="13">
          <cell r="D13">
            <v>-0.41682000000000002</v>
          </cell>
        </row>
        <row r="14">
          <cell r="D14">
            <v>-0.41877999999999999</v>
          </cell>
        </row>
        <row r="15">
          <cell r="D15">
            <v>-0.42026000000000002</v>
          </cell>
        </row>
        <row r="16">
          <cell r="D16">
            <v>-0.43134</v>
          </cell>
        </row>
        <row r="17">
          <cell r="D17">
            <v>-0.43164000000000002</v>
          </cell>
        </row>
        <row r="18">
          <cell r="D18">
            <v>-0.43169999999999997</v>
          </cell>
        </row>
        <row r="19">
          <cell r="D19">
            <v>-0.43289</v>
          </cell>
        </row>
        <row r="20">
          <cell r="D20">
            <v>-0.43908000000000003</v>
          </cell>
        </row>
        <row r="21">
          <cell r="D21">
            <v>-0.43730000000000002</v>
          </cell>
        </row>
        <row r="22">
          <cell r="D22">
            <v>-0.44458999999999999</v>
          </cell>
        </row>
        <row r="23">
          <cell r="D23">
            <v>-0.44812000000000002</v>
          </cell>
        </row>
        <row r="24">
          <cell r="D24">
            <v>-0.45082</v>
          </cell>
        </row>
        <row r="25">
          <cell r="D25">
            <v>-0.44711000000000001</v>
          </cell>
        </row>
        <row r="26">
          <cell r="D26">
            <v>-0.45168000000000003</v>
          </cell>
        </row>
        <row r="27">
          <cell r="D27">
            <v>-0.43647999999999998</v>
          </cell>
        </row>
        <row r="28">
          <cell r="D28">
            <v>-0.46368999999999999</v>
          </cell>
        </row>
        <row r="29">
          <cell r="D29">
            <v>-0.45643</v>
          </cell>
        </row>
        <row r="30">
          <cell r="D30">
            <v>-0.45228000000000002</v>
          </cell>
        </row>
        <row r="31">
          <cell r="D31">
            <v>-0.45873000000000003</v>
          </cell>
        </row>
        <row r="32">
          <cell r="D32">
            <v>-0.46145000000000003</v>
          </cell>
        </row>
        <row r="33">
          <cell r="D33">
            <v>-0.46561999999999998</v>
          </cell>
        </row>
        <row r="34">
          <cell r="D34">
            <v>-0.48801</v>
          </cell>
        </row>
        <row r="35">
          <cell r="D35">
            <v>-0.49052000000000001</v>
          </cell>
        </row>
        <row r="36">
          <cell r="D36">
            <v>-0.49118000000000001</v>
          </cell>
        </row>
        <row r="37">
          <cell r="D37">
            <v>-0.50007000000000001</v>
          </cell>
        </row>
        <row r="38">
          <cell r="D38">
            <v>-0.50727999999999995</v>
          </cell>
        </row>
        <row r="39">
          <cell r="D39">
            <v>-0.50448999999999999</v>
          </cell>
        </row>
        <row r="40">
          <cell r="D40">
            <v>-0.51593</v>
          </cell>
        </row>
        <row r="41">
          <cell r="D41">
            <v>-0.51649999999999996</v>
          </cell>
        </row>
        <row r="42">
          <cell r="D42">
            <v>-0.50531999999999999</v>
          </cell>
        </row>
        <row r="43">
          <cell r="D43">
            <v>-0.49243999999999999</v>
          </cell>
        </row>
        <row r="44">
          <cell r="D44">
            <v>-0.50090999999999997</v>
          </cell>
        </row>
        <row r="45">
          <cell r="D45">
            <v>-0.49686999999999998</v>
          </cell>
        </row>
        <row r="46">
          <cell r="D46">
            <v>-0.49924000000000002</v>
          </cell>
        </row>
        <row r="47">
          <cell r="D47">
            <v>-0.50185000000000002</v>
          </cell>
        </row>
        <row r="48">
          <cell r="D48">
            <v>-0.50585999999999998</v>
          </cell>
        </row>
        <row r="49">
          <cell r="D49">
            <v>-0.50236999999999998</v>
          </cell>
        </row>
        <row r="50">
          <cell r="D50">
            <v>-0.50207999999999997</v>
          </cell>
        </row>
        <row r="51">
          <cell r="D51">
            <v>-0.51971999999999996</v>
          </cell>
        </row>
        <row r="52">
          <cell r="D52">
            <v>-0.51744000000000001</v>
          </cell>
        </row>
        <row r="53">
          <cell r="D53">
            <v>-0.52012000000000003</v>
          </cell>
        </row>
        <row r="54">
          <cell r="D54">
            <v>-0.52461999999999998</v>
          </cell>
        </row>
        <row r="55">
          <cell r="D55">
            <v>-0.53756999999999999</v>
          </cell>
        </row>
        <row r="56">
          <cell r="D56">
            <v>-0.56044000000000005</v>
          </cell>
        </row>
        <row r="57">
          <cell r="D57">
            <v>-0.54003000000000001</v>
          </cell>
        </row>
        <row r="58">
          <cell r="D58">
            <v>-0.53437000000000001</v>
          </cell>
        </row>
        <row r="59">
          <cell r="D59">
            <v>-0.54705999999999999</v>
          </cell>
        </row>
        <row r="60">
          <cell r="D60">
            <v>-0.55110000000000003</v>
          </cell>
        </row>
        <row r="61">
          <cell r="D61">
            <v>-0.55061000000000004</v>
          </cell>
        </row>
        <row r="62">
          <cell r="D62">
            <v>-0.55762</v>
          </cell>
        </row>
        <row r="63">
          <cell r="D63">
            <v>-0.54835999999999996</v>
          </cell>
        </row>
        <row r="64">
          <cell r="D64">
            <v>-0.55030000000000001</v>
          </cell>
        </row>
        <row r="65">
          <cell r="D65">
            <v>-0.55698000000000003</v>
          </cell>
        </row>
        <row r="66">
          <cell r="D66">
            <v>-0.55001</v>
          </cell>
        </row>
        <row r="67">
          <cell r="D67">
            <v>-0.55213000000000001</v>
          </cell>
        </row>
        <row r="68">
          <cell r="D68">
            <v>-0.54706999999999995</v>
          </cell>
        </row>
        <row r="69">
          <cell r="D69">
            <v>-0.54318</v>
          </cell>
        </row>
        <row r="70">
          <cell r="D70">
            <v>-0.54278000000000004</v>
          </cell>
        </row>
        <row r="71">
          <cell r="D71">
            <v>-0.54186000000000001</v>
          </cell>
        </row>
        <row r="72">
          <cell r="D72">
            <v>-0.54379999999999995</v>
          </cell>
        </row>
        <row r="73">
          <cell r="D73">
            <v>-0.55554999999999999</v>
          </cell>
        </row>
        <row r="74">
          <cell r="D74">
            <v>-0.55196000000000001</v>
          </cell>
        </row>
        <row r="75">
          <cell r="D75">
            <v>-0.55578000000000005</v>
          </cell>
        </row>
        <row r="76">
          <cell r="D76">
            <v>-0.55637000000000003</v>
          </cell>
        </row>
        <row r="77">
          <cell r="D77">
            <v>-0.55442999999999998</v>
          </cell>
        </row>
        <row r="78">
          <cell r="D78">
            <v>-0.55017000000000005</v>
          </cell>
        </row>
        <row r="79">
          <cell r="D79">
            <v>-0.55020000000000002</v>
          </cell>
        </row>
        <row r="80">
          <cell r="D80">
            <v>-0.56123999999999996</v>
          </cell>
        </row>
        <row r="81">
          <cell r="D81">
            <v>-0.56476999999999999</v>
          </cell>
        </row>
        <row r="82">
          <cell r="D82">
            <v>-0.56298000000000004</v>
          </cell>
        </row>
        <row r="83">
          <cell r="D83">
            <v>-0.56681999999999999</v>
          </cell>
        </row>
        <row r="84">
          <cell r="D84">
            <v>-0.56469000000000003</v>
          </cell>
        </row>
        <row r="85">
          <cell r="D85">
            <v>-0.56350999999999996</v>
          </cell>
        </row>
        <row r="86">
          <cell r="D86">
            <v>-0.57418999999999998</v>
          </cell>
        </row>
        <row r="87">
          <cell r="D87">
            <v>-0.57126999999999994</v>
          </cell>
        </row>
        <row r="88">
          <cell r="D88">
            <v>-0.57289000000000001</v>
          </cell>
        </row>
        <row r="89">
          <cell r="D89">
            <v>-0.58694999999999997</v>
          </cell>
        </row>
        <row r="90">
          <cell r="D90">
            <v>-0.59218000000000004</v>
          </cell>
        </row>
        <row r="91">
          <cell r="D91">
            <v>-0.59045999999999998</v>
          </cell>
        </row>
        <row r="92">
          <cell r="D92">
            <v>-0.59894000000000003</v>
          </cell>
        </row>
        <row r="93">
          <cell r="D93">
            <v>-0.62109000000000003</v>
          </cell>
        </row>
        <row r="94">
          <cell r="D94">
            <v>-0.62168000000000001</v>
          </cell>
        </row>
        <row r="95">
          <cell r="D95">
            <v>-0.63097000000000003</v>
          </cell>
        </row>
        <row r="96">
          <cell r="D96">
            <v>-0.62609999999999999</v>
          </cell>
        </row>
        <row r="97">
          <cell r="D97">
            <v>-0.61582999999999999</v>
          </cell>
        </row>
        <row r="98">
          <cell r="D98">
            <v>-0.62270000000000003</v>
          </cell>
        </row>
        <row r="99">
          <cell r="D99">
            <v>-0.62007999999999996</v>
          </cell>
        </row>
        <row r="100">
          <cell r="D100">
            <v>-0.62638000000000005</v>
          </cell>
        </row>
        <row r="101">
          <cell r="D101">
            <v>-0.62822</v>
          </cell>
        </row>
        <row r="102">
          <cell r="D102">
            <v>-0.63970000000000005</v>
          </cell>
        </row>
        <row r="103">
          <cell r="D103">
            <v>-0.65517999999999998</v>
          </cell>
        </row>
        <row r="104">
          <cell r="D104">
            <v>-0.65500999999999998</v>
          </cell>
        </row>
        <row r="105">
          <cell r="D105">
            <v>-0.67427000000000004</v>
          </cell>
        </row>
        <row r="106">
          <cell r="D106">
            <v>-0.68898000000000004</v>
          </cell>
        </row>
        <row r="107">
          <cell r="D107">
            <v>-0.68942000000000003</v>
          </cell>
        </row>
        <row r="108">
          <cell r="D108">
            <v>-0.69610000000000005</v>
          </cell>
        </row>
        <row r="109">
          <cell r="D109">
            <v>-0.6552</v>
          </cell>
        </row>
        <row r="110">
          <cell r="D110">
            <v>-0.61939999999999995</v>
          </cell>
        </row>
        <row r="111">
          <cell r="D111">
            <v>-0.62133000000000005</v>
          </cell>
        </row>
        <row r="112">
          <cell r="D112">
            <v>-0.61350000000000005</v>
          </cell>
        </row>
        <row r="113">
          <cell r="D113">
            <v>-0.6159</v>
          </cell>
        </row>
        <row r="114">
          <cell r="D114">
            <v>-0.60257000000000005</v>
          </cell>
        </row>
        <row r="115">
          <cell r="D115">
            <v>-0.59767000000000003</v>
          </cell>
        </row>
        <row r="116">
          <cell r="D116">
            <v>-0.59962000000000004</v>
          </cell>
        </row>
        <row r="117">
          <cell r="D117">
            <v>-0.60145999999999999</v>
          </cell>
        </row>
        <row r="118">
          <cell r="D118">
            <v>-0.59389000000000003</v>
          </cell>
        </row>
        <row r="119">
          <cell r="D119">
            <v>-0.60135000000000005</v>
          </cell>
        </row>
        <row r="120">
          <cell r="D120">
            <v>-0.60624</v>
          </cell>
        </row>
        <row r="121">
          <cell r="D121">
            <v>-0.60616000000000003</v>
          </cell>
        </row>
        <row r="122">
          <cell r="D122">
            <v>-0.59809000000000001</v>
          </cell>
        </row>
        <row r="123">
          <cell r="D123">
            <v>-0.60797999999999996</v>
          </cell>
        </row>
        <row r="124">
          <cell r="D124">
            <v>-0.61473999999999995</v>
          </cell>
        </row>
        <row r="125">
          <cell r="D125">
            <v>-0.61929000000000001</v>
          </cell>
        </row>
        <row r="126">
          <cell r="D126">
            <v>-0.61080999999999996</v>
          </cell>
        </row>
        <row r="127">
          <cell r="D127">
            <v>-0.61748999999999998</v>
          </cell>
        </row>
        <row r="128">
          <cell r="D128">
            <v>-0.61709000000000003</v>
          </cell>
        </row>
        <row r="129">
          <cell r="D129">
            <v>-0.59484000000000004</v>
          </cell>
        </row>
        <row r="130">
          <cell r="D130">
            <v>-0.59928000000000003</v>
          </cell>
        </row>
        <row r="131">
          <cell r="D131">
            <v>-0.60109999999999997</v>
          </cell>
        </row>
        <row r="132">
          <cell r="D132">
            <v>-0.60829</v>
          </cell>
        </row>
        <row r="133">
          <cell r="D133">
            <v>-0.60897999999999997</v>
          </cell>
        </row>
        <row r="134">
          <cell r="D134">
            <v>-0.60263999999999995</v>
          </cell>
        </row>
        <row r="135">
          <cell r="D135">
            <v>-0.60236999999999996</v>
          </cell>
        </row>
        <row r="136">
          <cell r="D136">
            <v>-0.59841999999999995</v>
          </cell>
        </row>
        <row r="137">
          <cell r="D137">
            <v>-0.58370999999999995</v>
          </cell>
        </row>
        <row r="138">
          <cell r="D138">
            <v>-0.57867000000000002</v>
          </cell>
        </row>
        <row r="139">
          <cell r="D139">
            <v>-0.58728000000000002</v>
          </cell>
        </row>
        <row r="140">
          <cell r="D140">
            <v>-0.57959000000000005</v>
          </cell>
        </row>
        <row r="141">
          <cell r="D141">
            <v>-0.57259000000000004</v>
          </cell>
        </row>
        <row r="142">
          <cell r="D142">
            <v>-0.57662999999999998</v>
          </cell>
        </row>
        <row r="143">
          <cell r="D143">
            <v>-0.58133999999999997</v>
          </cell>
        </row>
        <row r="144">
          <cell r="D144">
            <v>-0.57660999999999996</v>
          </cell>
        </row>
        <row r="145">
          <cell r="D145">
            <v>-0.57735999999999998</v>
          </cell>
        </row>
        <row r="146">
          <cell r="D146">
            <v>-0.57130999999999998</v>
          </cell>
        </row>
        <row r="147">
          <cell r="D147">
            <v>-0.57889000000000002</v>
          </cell>
        </row>
        <row r="148">
          <cell r="D148">
            <v>-0.57147999999999999</v>
          </cell>
        </row>
        <row r="149">
          <cell r="D149">
            <v>-0.56840999999999997</v>
          </cell>
        </row>
        <row r="150">
          <cell r="D150">
            <v>-0.56674999999999998</v>
          </cell>
        </row>
        <row r="151">
          <cell r="D151">
            <v>-0.56545000000000001</v>
          </cell>
        </row>
        <row r="152">
          <cell r="D152">
            <v>-0.57210000000000005</v>
          </cell>
        </row>
        <row r="153">
          <cell r="D153">
            <v>-0.56662000000000001</v>
          </cell>
        </row>
        <row r="154">
          <cell r="D154">
            <v>-0.56196999999999997</v>
          </cell>
        </row>
        <row r="155">
          <cell r="D155">
            <v>-0.55979999999999996</v>
          </cell>
        </row>
        <row r="156">
          <cell r="D156">
            <v>-0.56222000000000005</v>
          </cell>
        </row>
        <row r="157">
          <cell r="D157">
            <v>-0.55752999999999997</v>
          </cell>
        </row>
        <row r="158">
          <cell r="D158">
            <v>-0.55611999999999995</v>
          </cell>
        </row>
        <row r="159">
          <cell r="D159">
            <v>-0.55269000000000001</v>
          </cell>
        </row>
        <row r="160">
          <cell r="D160">
            <v>-0.55201</v>
          </cell>
        </row>
        <row r="161">
          <cell r="D161">
            <v>-0.55874000000000001</v>
          </cell>
        </row>
        <row r="162">
          <cell r="D162">
            <v>-0.53944999999999999</v>
          </cell>
        </row>
        <row r="163">
          <cell r="D163">
            <v>-0.54423999999999995</v>
          </cell>
        </row>
        <row r="164">
          <cell r="D164">
            <v>-0.54698999999999998</v>
          </cell>
        </row>
        <row r="165">
          <cell r="D165">
            <v>-0.53688999999999998</v>
          </cell>
        </row>
        <row r="166">
          <cell r="D166">
            <v>-0.54332000000000003</v>
          </cell>
        </row>
        <row r="167">
          <cell r="D167">
            <v>-0.54325000000000001</v>
          </cell>
        </row>
        <row r="168">
          <cell r="D168">
            <v>-0.53802000000000005</v>
          </cell>
        </row>
        <row r="169">
          <cell r="D169">
            <v>-0.54051000000000005</v>
          </cell>
        </row>
        <row r="170">
          <cell r="D170">
            <v>-0.52483000000000002</v>
          </cell>
        </row>
        <row r="171">
          <cell r="D171">
            <v>-0.52363999999999999</v>
          </cell>
        </row>
        <row r="172">
          <cell r="D172">
            <v>-0.52685000000000004</v>
          </cell>
        </row>
        <row r="173">
          <cell r="D173">
            <v>-0.52646999999999999</v>
          </cell>
        </row>
        <row r="174">
          <cell r="D174">
            <v>-0.51831000000000005</v>
          </cell>
        </row>
        <row r="175">
          <cell r="D175">
            <v>-0.52217999999999998</v>
          </cell>
        </row>
        <row r="176">
          <cell r="D176">
            <v>-0.52322000000000002</v>
          </cell>
        </row>
        <row r="177">
          <cell r="D177">
            <v>-0.53373000000000004</v>
          </cell>
        </row>
        <row r="178">
          <cell r="D178">
            <v>-0.51953000000000005</v>
          </cell>
        </row>
        <row r="179">
          <cell r="D179">
            <v>-0.54171000000000002</v>
          </cell>
        </row>
        <row r="180">
          <cell r="D180">
            <v>-0.53807000000000005</v>
          </cell>
        </row>
        <row r="181">
          <cell r="D181">
            <v>-0.54322000000000004</v>
          </cell>
        </row>
        <row r="182">
          <cell r="D182">
            <v>-0.52790999999999999</v>
          </cell>
        </row>
        <row r="183">
          <cell r="D183">
            <v>-0.51722000000000001</v>
          </cell>
        </row>
        <row r="184">
          <cell r="D184">
            <v>-0.51192000000000004</v>
          </cell>
        </row>
        <row r="185">
          <cell r="D185">
            <v>-0.50819999999999999</v>
          </cell>
        </row>
        <row r="186">
          <cell r="D186">
            <v>-0.49049999999999999</v>
          </cell>
        </row>
        <row r="187">
          <cell r="D187">
            <v>-0.49506</v>
          </cell>
        </row>
        <row r="188">
          <cell r="D188">
            <v>-0.48798000000000002</v>
          </cell>
        </row>
        <row r="189">
          <cell r="D189">
            <v>-0.48773</v>
          </cell>
        </row>
        <row r="190">
          <cell r="D190">
            <v>-0.49009000000000003</v>
          </cell>
        </row>
        <row r="191">
          <cell r="D191">
            <v>-0.48787999999999998</v>
          </cell>
        </row>
        <row r="192">
          <cell r="D192">
            <v>-0.48437999999999998</v>
          </cell>
        </row>
        <row r="193">
          <cell r="D193">
            <v>-0.48280000000000001</v>
          </cell>
        </row>
        <row r="194">
          <cell r="D194">
            <v>-0.48221000000000003</v>
          </cell>
        </row>
        <row r="195">
          <cell r="D195">
            <v>-0.47199000000000002</v>
          </cell>
        </row>
        <row r="196">
          <cell r="D196">
            <v>-0.47364000000000001</v>
          </cell>
        </row>
        <row r="197">
          <cell r="D197">
            <v>-0.46975</v>
          </cell>
        </row>
        <row r="198">
          <cell r="D198">
            <v>-0.46378999999999998</v>
          </cell>
        </row>
        <row r="199">
          <cell r="D199">
            <v>-0.46894000000000002</v>
          </cell>
        </row>
        <row r="200">
          <cell r="D200">
            <v>-0.45617999999999997</v>
          </cell>
        </row>
        <row r="201">
          <cell r="D201">
            <v>-0.45490000000000003</v>
          </cell>
        </row>
        <row r="202">
          <cell r="D202">
            <v>-0.46007999999999999</v>
          </cell>
        </row>
        <row r="203">
          <cell r="D203">
            <v>-0.45408999999999999</v>
          </cell>
        </row>
        <row r="204">
          <cell r="D204">
            <v>-0.44383</v>
          </cell>
        </row>
        <row r="205">
          <cell r="D205">
            <v>-0.4496</v>
          </cell>
        </row>
        <row r="206">
          <cell r="D206">
            <v>-0.45008999999999999</v>
          </cell>
        </row>
        <row r="207">
          <cell r="D207">
            <v>-0.44547999999999999</v>
          </cell>
        </row>
        <row r="208">
          <cell r="D208">
            <v>-0.44973999999999997</v>
          </cell>
        </row>
        <row r="209">
          <cell r="D209">
            <v>-0.44525999999999999</v>
          </cell>
        </row>
        <row r="210">
          <cell r="D210">
            <v>-0.44888</v>
          </cell>
        </row>
        <row r="211">
          <cell r="D211">
            <v>-0.45939000000000002</v>
          </cell>
        </row>
        <row r="212">
          <cell r="D212">
            <v>-0.46006000000000002</v>
          </cell>
        </row>
        <row r="213">
          <cell r="D213">
            <v>-6.0720000000000003E-2</v>
          </cell>
        </row>
        <row r="214">
          <cell r="D214">
            <v>-7.3400000000000007E-2</v>
          </cell>
        </row>
        <row r="215">
          <cell r="D215">
            <v>-6.7860000000000004E-2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ord WGS84"/>
      <sheetName val="098-166"/>
    </sheetNames>
    <sheetDataSet>
      <sheetData sheetId="0"/>
      <sheetData sheetId="1">
        <row r="9">
          <cell r="AA9">
            <v>-1.349E-2</v>
          </cell>
        </row>
        <row r="10">
          <cell r="AA10">
            <v>-1.5440000000000001E-2</v>
          </cell>
        </row>
        <row r="11">
          <cell r="AA11">
            <v>-1.1299999999999999E-2</v>
          </cell>
        </row>
        <row r="12">
          <cell r="AA12">
            <v>-2.265E-2</v>
          </cell>
        </row>
        <row r="13">
          <cell r="AA13">
            <v>-3.32E-3</v>
          </cell>
        </row>
        <row r="14">
          <cell r="AA14">
            <v>1.333E-2</v>
          </cell>
        </row>
        <row r="15">
          <cell r="AA15">
            <v>5.5100000000000001E-3</v>
          </cell>
        </row>
        <row r="16">
          <cell r="AA16">
            <v>1.248E-2</v>
          </cell>
        </row>
        <row r="17">
          <cell r="AA17">
            <v>1.155E-2</v>
          </cell>
        </row>
        <row r="18">
          <cell r="AA18">
            <v>2.4279999999999999E-2</v>
          </cell>
        </row>
        <row r="19">
          <cell r="AA19">
            <v>2.58E-2</v>
          </cell>
        </row>
        <row r="20">
          <cell r="AA20">
            <v>2.2249999999999999E-2</v>
          </cell>
        </row>
        <row r="24">
          <cell r="AA24">
            <v>4.1200000000000004E-3</v>
          </cell>
        </row>
        <row r="25">
          <cell r="AA25">
            <v>6.9999999999999999E-4</v>
          </cell>
        </row>
        <row r="26">
          <cell r="AA26">
            <v>-1.6999999999999999E-3</v>
          </cell>
        </row>
        <row r="27">
          <cell r="AA27">
            <v>7.2100000000000003E-3</v>
          </cell>
        </row>
        <row r="28">
          <cell r="AA28">
            <v>7.2000000000000005E-4</v>
          </cell>
        </row>
        <row r="29">
          <cell r="AA29">
            <v>-3.2299999999999998E-3</v>
          </cell>
        </row>
        <row r="30">
          <cell r="AA30">
            <v>-1.8500000000000001E-3</v>
          </cell>
        </row>
        <row r="31">
          <cell r="AA31">
            <v>6.7499999999999999E-3</v>
          </cell>
        </row>
        <row r="32">
          <cell r="AA32">
            <v>-2.0200000000000001E-3</v>
          </cell>
        </row>
        <row r="33">
          <cell r="AA33">
            <v>-2.8800000000000002E-3</v>
          </cell>
        </row>
        <row r="34">
          <cell r="AA34">
            <v>-2.2200000000000002E-3</v>
          </cell>
        </row>
        <row r="35">
          <cell r="AA35">
            <v>8.7600000000000004E-3</v>
          </cell>
        </row>
        <row r="38">
          <cell r="AA38">
            <v>7.5000000000000002E-4</v>
          </cell>
        </row>
        <row r="39">
          <cell r="AA39">
            <v>9.8799999999999999E-3</v>
          </cell>
        </row>
        <row r="40">
          <cell r="AA40">
            <v>6.0200000000000002E-3</v>
          </cell>
        </row>
        <row r="41">
          <cell r="AA41">
            <v>7.3299999999999997E-3</v>
          </cell>
        </row>
        <row r="42">
          <cell r="AA42">
            <v>4.2999999999999999E-4</v>
          </cell>
        </row>
        <row r="43">
          <cell r="AA43">
            <v>-2.5000000000000001E-4</v>
          </cell>
        </row>
        <row r="44">
          <cell r="AA44">
            <v>3.15E-3</v>
          </cell>
        </row>
        <row r="45">
          <cell r="AA45">
            <v>3.2100000000000002E-3</v>
          </cell>
        </row>
        <row r="46">
          <cell r="AA46">
            <v>4.8199999999999996E-3</v>
          </cell>
        </row>
        <row r="47">
          <cell r="AA47">
            <v>1.9390000000000001E-2</v>
          </cell>
        </row>
        <row r="48">
          <cell r="AA48">
            <v>2.2550000000000001E-2</v>
          </cell>
        </row>
        <row r="49">
          <cell r="AA49">
            <v>1.37E-2</v>
          </cell>
        </row>
        <row r="53">
          <cell r="AA53">
            <v>-5.3400000000000001E-3</v>
          </cell>
        </row>
        <row r="54">
          <cell r="AA54">
            <v>-1.485E-2</v>
          </cell>
        </row>
        <row r="55">
          <cell r="AA55">
            <v>-9.4699999999999993E-3</v>
          </cell>
        </row>
        <row r="56">
          <cell r="AA56">
            <v>-3.8700000000000002E-3</v>
          </cell>
        </row>
        <row r="57">
          <cell r="AA57">
            <v>-8.7200000000000003E-3</v>
          </cell>
        </row>
        <row r="58">
          <cell r="AA58">
            <v>-1.4279999999999999E-2</v>
          </cell>
        </row>
        <row r="59">
          <cell r="AA59">
            <v>-9.5099999999999994E-3</v>
          </cell>
        </row>
        <row r="60">
          <cell r="AA60">
            <v>-1.0120000000000001E-2</v>
          </cell>
        </row>
        <row r="61">
          <cell r="AA61">
            <v>-4.1399999999999996E-3</v>
          </cell>
        </row>
        <row r="62">
          <cell r="AA62">
            <v>-1.1140000000000001E-2</v>
          </cell>
        </row>
        <row r="63">
          <cell r="AA63">
            <v>-4.0299999999999997E-3</v>
          </cell>
        </row>
        <row r="64">
          <cell r="AA64">
            <v>-6.4999999999999997E-4</v>
          </cell>
        </row>
        <row r="67">
          <cell r="AA67">
            <v>1.2800000000000001E-3</v>
          </cell>
        </row>
        <row r="68">
          <cell r="AA68">
            <v>-4.4099999999999999E-3</v>
          </cell>
        </row>
        <row r="69">
          <cell r="AA69">
            <v>0</v>
          </cell>
        </row>
        <row r="70">
          <cell r="AA70">
            <v>5.4999999999999997E-3</v>
          </cell>
        </row>
        <row r="71">
          <cell r="AA71">
            <v>7.2100000000000003E-3</v>
          </cell>
        </row>
        <row r="72">
          <cell r="AA72">
            <v>5.8199999999999997E-3</v>
          </cell>
        </row>
        <row r="73">
          <cell r="AA73">
            <v>1.141E-2</v>
          </cell>
        </row>
        <row r="74">
          <cell r="AA74">
            <v>1.5299999999999999E-2</v>
          </cell>
        </row>
        <row r="75">
          <cell r="AA75">
            <v>1.8589999999999999E-2</v>
          </cell>
        </row>
        <row r="76">
          <cell r="AA76">
            <v>2.086E-2</v>
          </cell>
        </row>
        <row r="77">
          <cell r="AA77">
            <v>1.472E-2</v>
          </cell>
        </row>
        <row r="80">
          <cell r="AA80">
            <v>-2.7369999999999998E-2</v>
          </cell>
        </row>
        <row r="81">
          <cell r="AA81">
            <v>-3.5279999999999999E-2</v>
          </cell>
        </row>
        <row r="82">
          <cell r="AA82">
            <v>-1.6920000000000001E-2</v>
          </cell>
        </row>
        <row r="83">
          <cell r="AA83">
            <v>-2.1190000000000001E-2</v>
          </cell>
        </row>
        <row r="84">
          <cell r="AA84">
            <v>-2.393E-2</v>
          </cell>
        </row>
        <row r="85">
          <cell r="AA85">
            <v>-1.5089999999999999E-2</v>
          </cell>
        </row>
        <row r="86">
          <cell r="AA86">
            <v>-2.0559999999999998E-2</v>
          </cell>
        </row>
        <row r="87">
          <cell r="AA87">
            <v>-2.0650000000000002E-2</v>
          </cell>
        </row>
        <row r="88">
          <cell r="AA88">
            <v>-1.554E-2</v>
          </cell>
        </row>
        <row r="89">
          <cell r="AA89">
            <v>-1.6709999999999999E-2</v>
          </cell>
        </row>
        <row r="90">
          <cell r="AA90">
            <v>4.8999999999999998E-4</v>
          </cell>
        </row>
        <row r="91">
          <cell r="AA91">
            <v>-2.2200000000000002E-3</v>
          </cell>
        </row>
        <row r="92">
          <cell r="AA92">
            <v>-2.0300000000000001E-3</v>
          </cell>
        </row>
        <row r="93">
          <cell r="AA93">
            <v>6.4000000000000003E-3</v>
          </cell>
        </row>
        <row r="94">
          <cell r="AA94">
            <v>3.0100000000000001E-3</v>
          </cell>
        </row>
        <row r="95">
          <cell r="AA95">
            <v>2.7299999999999998E-3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quote"/>
      <sheetName val="rilievo 03-07.10.2003"/>
    </sheetNames>
    <sheetDataSet>
      <sheetData sheetId="0">
        <row r="5">
          <cell r="K5">
            <v>-0.5635</v>
          </cell>
        </row>
        <row r="6">
          <cell r="K6">
            <v>-0.57399500000000003</v>
          </cell>
        </row>
        <row r="7">
          <cell r="K7">
            <v>-0.57118500000000005</v>
          </cell>
        </row>
        <row r="8">
          <cell r="K8">
            <v>-0.57321</v>
          </cell>
        </row>
        <row r="9">
          <cell r="K9">
            <v>-0.58709999999999996</v>
          </cell>
        </row>
        <row r="10">
          <cell r="K10">
            <v>-0.59214</v>
          </cell>
        </row>
        <row r="11">
          <cell r="K11">
            <v>-0.590395</v>
          </cell>
        </row>
        <row r="12">
          <cell r="K12">
            <v>-0.59905000000000008</v>
          </cell>
        </row>
        <row r="13">
          <cell r="K13">
            <v>-0.62186500000000011</v>
          </cell>
        </row>
        <row r="14">
          <cell r="K14">
            <v>-0.62295</v>
          </cell>
        </row>
        <row r="15">
          <cell r="K15">
            <v>-0.63292999999999999</v>
          </cell>
        </row>
        <row r="16">
          <cell r="K16">
            <v>-0.62819500000000006</v>
          </cell>
        </row>
        <row r="17">
          <cell r="K17">
            <v>-0.61814499999999994</v>
          </cell>
        </row>
        <row r="18">
          <cell r="K18">
            <v>-0.62497000000000003</v>
          </cell>
        </row>
        <row r="19">
          <cell r="K19">
            <v>-0.62265499999999996</v>
          </cell>
        </row>
        <row r="20">
          <cell r="K20">
            <v>-0.62911500000000009</v>
          </cell>
        </row>
        <row r="21">
          <cell r="K21">
            <v>-0.63125500000000001</v>
          </cell>
        </row>
        <row r="22">
          <cell r="K22">
            <v>-0.64343000000000006</v>
          </cell>
        </row>
        <row r="23">
          <cell r="K23">
            <v>-0.66008500000000003</v>
          </cell>
        </row>
        <row r="24">
          <cell r="K24">
            <v>-0.65991500000000003</v>
          </cell>
        </row>
        <row r="25">
          <cell r="K25">
            <v>-0.67943500000000001</v>
          </cell>
        </row>
        <row r="26">
          <cell r="K26">
            <v>-0.69472500000000004</v>
          </cell>
        </row>
        <row r="27">
          <cell r="K27">
            <v>-0.69527500000000009</v>
          </cell>
        </row>
        <row r="28">
          <cell r="K28">
            <v>-0.70162000000000002</v>
          </cell>
        </row>
        <row r="29">
          <cell r="K29">
            <v>-0.65880500000000008</v>
          </cell>
        </row>
        <row r="30">
          <cell r="K30">
            <v>-0.62200999999999995</v>
          </cell>
        </row>
        <row r="31">
          <cell r="K31">
            <v>-0.62351500000000004</v>
          </cell>
        </row>
        <row r="32">
          <cell r="K32">
            <v>-0.61506000000000005</v>
          </cell>
        </row>
        <row r="33">
          <cell r="K33">
            <v>-0.61819500000000005</v>
          </cell>
        </row>
        <row r="34">
          <cell r="K34">
            <v>-0.60452499999999998</v>
          </cell>
        </row>
        <row r="35">
          <cell r="K35">
            <v>-0.59913000000000005</v>
          </cell>
        </row>
        <row r="36">
          <cell r="K36">
            <v>-0.6006450000000001</v>
          </cell>
        </row>
        <row r="37">
          <cell r="K37">
            <v>-0.60279499999999997</v>
          </cell>
        </row>
        <row r="38">
          <cell r="K38">
            <v>-0.5951550000000001</v>
          </cell>
        </row>
        <row r="39">
          <cell r="K39">
            <v>-0.60253500000000004</v>
          </cell>
        </row>
        <row r="40">
          <cell r="K40">
            <v>-0.60745000000000005</v>
          </cell>
        </row>
        <row r="41">
          <cell r="K41">
            <v>-0.60760499999999995</v>
          </cell>
        </row>
        <row r="42">
          <cell r="K42">
            <v>-0.59987999999999997</v>
          </cell>
        </row>
        <row r="43">
          <cell r="K43">
            <v>-0.60997000000000012</v>
          </cell>
        </row>
        <row r="44">
          <cell r="K44">
            <v>-0.617035</v>
          </cell>
        </row>
        <row r="45">
          <cell r="K45">
            <v>-0.62206000000000006</v>
          </cell>
        </row>
        <row r="46">
          <cell r="K46">
            <v>-0.61370000000000002</v>
          </cell>
        </row>
        <row r="47">
          <cell r="K47">
            <v>-0.62023500000000009</v>
          </cell>
        </row>
        <row r="48">
          <cell r="K48">
            <v>-0.6197950000000001</v>
          </cell>
        </row>
        <row r="49">
          <cell r="K49">
            <v>-0.59518000000000004</v>
          </cell>
        </row>
        <row r="50">
          <cell r="K50">
            <v>-0.59955999999999998</v>
          </cell>
        </row>
        <row r="51">
          <cell r="K51">
            <v>-0.60279500000000008</v>
          </cell>
        </row>
        <row r="52">
          <cell r="K52">
            <v>-0.61035000000000006</v>
          </cell>
        </row>
        <row r="53">
          <cell r="K53">
            <v>-0.61136999999999997</v>
          </cell>
        </row>
        <row r="54">
          <cell r="K54">
            <v>-0.60485500000000003</v>
          </cell>
        </row>
        <row r="55">
          <cell r="K55">
            <v>-0.60421000000000002</v>
          </cell>
        </row>
        <row r="56">
          <cell r="K56">
            <v>-0.60004000000000013</v>
          </cell>
        </row>
        <row r="57">
          <cell r="K57">
            <v>-0.58537000000000006</v>
          </cell>
        </row>
        <row r="58">
          <cell r="K58">
            <v>-0.58039499999999999</v>
          </cell>
        </row>
        <row r="70">
          <cell r="K70">
            <v>-0.45489999999999997</v>
          </cell>
        </row>
        <row r="71">
          <cell r="K71">
            <v>-0.46023499999999995</v>
          </cell>
        </row>
        <row r="72">
          <cell r="K72">
            <v>-0.45398000000000005</v>
          </cell>
        </row>
        <row r="73">
          <cell r="K73">
            <v>-0.44380500000000001</v>
          </cell>
        </row>
        <row r="74">
          <cell r="K74">
            <v>-0.44923999999999997</v>
          </cell>
        </row>
        <row r="75">
          <cell r="K75">
            <v>-0.44969500000000007</v>
          </cell>
        </row>
        <row r="76">
          <cell r="K76">
            <v>-0.44505499999999998</v>
          </cell>
        </row>
        <row r="77">
          <cell r="K77">
            <v>-0.44924500000000001</v>
          </cell>
        </row>
        <row r="78">
          <cell r="K78">
            <v>-0.44495499999999999</v>
          </cell>
        </row>
        <row r="79">
          <cell r="K79">
            <v>-0.44942000000000004</v>
          </cell>
        </row>
        <row r="80">
          <cell r="K80">
            <v>-0.46003000000000005</v>
          </cell>
        </row>
        <row r="81">
          <cell r="K81">
            <v>-0.46092</v>
          </cell>
        </row>
        <row r="82">
          <cell r="K82">
            <v>-6.0825000000000018E-2</v>
          </cell>
        </row>
        <row r="83">
          <cell r="K83">
            <v>-7.4600000000000027E-2</v>
          </cell>
        </row>
        <row r="84">
          <cell r="K84">
            <v>-6.9255000000000025E-2</v>
          </cell>
        </row>
      </sheetData>
      <sheetData sheetId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correzione curvatura no"/>
    </sheetNames>
    <sheetDataSet>
      <sheetData sheetId="0">
        <row r="6">
          <cell r="U6">
            <v>1.0640502323321893E-2</v>
          </cell>
        </row>
        <row r="7">
          <cell r="U7">
            <v>-5.1972513912480721E-3</v>
          </cell>
        </row>
        <row r="8">
          <cell r="U8">
            <v>-0.39095306832712501</v>
          </cell>
        </row>
        <row r="9">
          <cell r="U9">
            <v>-0.39737891915871293</v>
          </cell>
        </row>
        <row r="10">
          <cell r="U10">
            <v>-0.39416474943060725</v>
          </cell>
        </row>
        <row r="11">
          <cell r="U11">
            <v>-0.40257058192517126</v>
          </cell>
        </row>
        <row r="12">
          <cell r="U12">
            <v>-0.41442641136356451</v>
          </cell>
        </row>
        <row r="13">
          <cell r="U13">
            <v>-0.42088583571993032</v>
          </cell>
        </row>
        <row r="14">
          <cell r="U14">
            <v>-0.41642224246895998</v>
          </cell>
        </row>
        <row r="15">
          <cell r="U15">
            <v>-0.40994807579702502</v>
          </cell>
        </row>
        <row r="16">
          <cell r="U16">
            <v>-0.41001391495959766</v>
          </cell>
        </row>
        <row r="17">
          <cell r="U17">
            <v>-0.41864974634282681</v>
          </cell>
        </row>
        <row r="18">
          <cell r="U18">
            <v>-0.42055557911522445</v>
          </cell>
        </row>
        <row r="19">
          <cell r="U19">
            <v>-0.42147141327679055</v>
          </cell>
        </row>
        <row r="20">
          <cell r="U20">
            <v>-0.43322723993684692</v>
          </cell>
        </row>
        <row r="21">
          <cell r="U21">
            <v>-0.43381307215357712</v>
          </cell>
        </row>
        <row r="22">
          <cell r="U22">
            <v>-0.43410890853781281</v>
          </cell>
        </row>
        <row r="23">
          <cell r="U23">
            <v>-0.43432473964320828</v>
          </cell>
        </row>
        <row r="24">
          <cell r="U24">
            <v>-0.44040057269343963</v>
          </cell>
        </row>
        <row r="25">
          <cell r="U25">
            <v>-0.43835640268750031</v>
          </cell>
        </row>
        <row r="26">
          <cell r="U26">
            <v>-0.44612223573773163</v>
          </cell>
        </row>
        <row r="27">
          <cell r="U27">
            <v>-0.44909806906579669</v>
          </cell>
        </row>
        <row r="28">
          <cell r="U28">
            <v>-0.45215748480931789</v>
          </cell>
        </row>
        <row r="29">
          <cell r="U29">
            <v>-0.44817390183819433</v>
          </cell>
        </row>
        <row r="30">
          <cell r="U30">
            <v>-0.45242973183225499</v>
          </cell>
        </row>
        <row r="31">
          <cell r="U31">
            <v>-0.43740556571598743</v>
          </cell>
        </row>
        <row r="32">
          <cell r="U32">
            <v>-0.46430139626571548</v>
          </cell>
        </row>
        <row r="33">
          <cell r="U33">
            <v>-0.45744723209428378</v>
          </cell>
        </row>
        <row r="34">
          <cell r="U34">
            <v>-0.45304306375534664</v>
          </cell>
        </row>
        <row r="35">
          <cell r="U35">
            <v>-0.45985889680557795</v>
          </cell>
        </row>
        <row r="36">
          <cell r="U36">
            <v>-0.46196472930014193</v>
          </cell>
        </row>
        <row r="37">
          <cell r="U37">
            <v>-0.46670056818488087</v>
          </cell>
        </row>
        <row r="38">
          <cell r="U38">
            <v>-0.48925639345576871</v>
          </cell>
        </row>
        <row r="39">
          <cell r="U39">
            <v>-0.49284222817300222</v>
          </cell>
        </row>
        <row r="40">
          <cell r="U40">
            <v>-0.49394806261240204</v>
          </cell>
        </row>
        <row r="41">
          <cell r="U41">
            <v>-0.50275389399563108</v>
          </cell>
        </row>
        <row r="42">
          <cell r="U42">
            <v>-0.51030972176702227</v>
          </cell>
        </row>
        <row r="43">
          <cell r="U43">
            <v>-0.50837555620642205</v>
          </cell>
        </row>
        <row r="44">
          <cell r="U44">
            <v>-0.51999138870098616</v>
          </cell>
        </row>
        <row r="45">
          <cell r="U45">
            <v>-0.52188722202905102</v>
          </cell>
        </row>
        <row r="46">
          <cell r="U46">
            <v>-0.50810305341228035</v>
          </cell>
        </row>
        <row r="47">
          <cell r="U47">
            <v>-0.4936488881295138</v>
          </cell>
        </row>
        <row r="48">
          <cell r="U48">
            <v>-0.50125471756790707</v>
          </cell>
        </row>
        <row r="49">
          <cell r="U49">
            <v>-0.49742413764563392</v>
          </cell>
        </row>
        <row r="50">
          <cell r="U50">
            <v>-0.49990055256297428</v>
          </cell>
        </row>
        <row r="51">
          <cell r="U51">
            <v>-0.50266637783386203</v>
          </cell>
        </row>
        <row r="52">
          <cell r="U52">
            <v>-0.50640221727426848</v>
          </cell>
        </row>
        <row r="53">
          <cell r="U53">
            <v>-0.50280804726832917</v>
          </cell>
        </row>
        <row r="54">
          <cell r="U54">
            <v>-0.50297388059639425</v>
          </cell>
        </row>
        <row r="55">
          <cell r="U55">
            <v>-0.52042971059045484</v>
          </cell>
        </row>
        <row r="56">
          <cell r="U56">
            <v>-0.51835554475202095</v>
          </cell>
        </row>
        <row r="57">
          <cell r="U57">
            <v>-0.52057137585741642</v>
          </cell>
        </row>
        <row r="58">
          <cell r="U58">
            <v>-0.5257972105746499</v>
          </cell>
        </row>
        <row r="59">
          <cell r="U59">
            <v>-0.54110304306921386</v>
          </cell>
        </row>
        <row r="60">
          <cell r="U60">
            <v>-0.56972887695294627</v>
          </cell>
        </row>
        <row r="61">
          <cell r="U61">
            <v>-0.54724470750267429</v>
          </cell>
        </row>
        <row r="62">
          <cell r="U62">
            <v>-0.54171054055290568</v>
          </cell>
        </row>
        <row r="63">
          <cell r="U63">
            <v>-0.55452636943563161</v>
          </cell>
        </row>
        <row r="64">
          <cell r="U64">
            <v>-0.55898220443069879</v>
          </cell>
        </row>
        <row r="65">
          <cell r="U65">
            <v>-0.55824803414692581</v>
          </cell>
        </row>
        <row r="66">
          <cell r="U66">
            <v>-0.56568745616948857</v>
          </cell>
        </row>
        <row r="67">
          <cell r="U67">
            <v>-0.55622386775282451</v>
          </cell>
        </row>
        <row r="68">
          <cell r="U68">
            <v>-0.55690970052522215</v>
          </cell>
        </row>
        <row r="69">
          <cell r="U69">
            <v>-0.56296553802079263</v>
          </cell>
        </row>
        <row r="70">
          <cell r="U70">
            <v>-0.55281136607001746</v>
          </cell>
        </row>
        <row r="71">
          <cell r="U71">
            <v>-0.555447198842415</v>
          </cell>
        </row>
        <row r="72">
          <cell r="U72">
            <v>-0.55069302966997691</v>
          </cell>
        </row>
        <row r="73">
          <cell r="U73">
            <v>-0.54607886799904848</v>
          </cell>
        </row>
        <row r="74">
          <cell r="U74">
            <v>-0.54479469604827313</v>
          </cell>
        </row>
        <row r="75">
          <cell r="U75">
            <v>-0.54395052993200566</v>
          </cell>
        </row>
        <row r="76">
          <cell r="U76">
            <v>-0.54548636437140541</v>
          </cell>
        </row>
        <row r="77">
          <cell r="U77">
            <v>-0.55705219603246825</v>
          </cell>
        </row>
        <row r="78">
          <cell r="U78">
            <v>-0.55315802824919857</v>
          </cell>
        </row>
        <row r="79">
          <cell r="U79">
            <v>-0.55750386157726362</v>
          </cell>
        </row>
        <row r="80">
          <cell r="U80">
            <v>-0.55778969240482534</v>
          </cell>
        </row>
        <row r="81">
          <cell r="U81">
            <v>-0.55593552656639145</v>
          </cell>
        </row>
        <row r="82">
          <cell r="U82">
            <v>-0.55140135739395313</v>
          </cell>
        </row>
        <row r="83">
          <cell r="U83">
            <v>-0.55197719183335303</v>
          </cell>
        </row>
        <row r="84">
          <cell r="U84">
            <v>-0.56314302154957996</v>
          </cell>
        </row>
        <row r="85">
          <cell r="U85">
            <v>-0.56712885459981144</v>
          </cell>
        </row>
        <row r="86">
          <cell r="U86">
            <v>-0.56522468653870794</v>
          </cell>
        </row>
        <row r="87">
          <cell r="U87">
            <v>-0.56910051903327186</v>
          </cell>
        </row>
        <row r="88">
          <cell r="U88">
            <v>-0.56641635180566952</v>
          </cell>
        </row>
        <row r="89">
          <cell r="U89">
            <v>-0.56584218207756376</v>
          </cell>
        </row>
        <row r="90">
          <cell r="U90">
            <v>-0.57622801512779509</v>
          </cell>
        </row>
        <row r="91">
          <cell r="U91">
            <v>-0.5738674355389225</v>
          </cell>
        </row>
        <row r="92">
          <cell r="U92">
            <v>-0.57612384901152758</v>
          </cell>
        </row>
        <row r="93">
          <cell r="U93">
            <v>-0.59040968150609152</v>
          </cell>
        </row>
        <row r="94">
          <cell r="U94">
            <v>-0.59569551622332506</v>
          </cell>
        </row>
        <row r="95">
          <cell r="U95">
            <v>-0.59372134288338141</v>
          </cell>
        </row>
        <row r="96">
          <cell r="U96">
            <v>-0.60334717871194965</v>
          </cell>
        </row>
        <row r="97">
          <cell r="U97">
            <v>-0.62722301176218109</v>
          </cell>
        </row>
        <row r="98">
          <cell r="U98">
            <v>-0.6293288445345786</v>
          </cell>
        </row>
        <row r="99">
          <cell r="U99">
            <v>-0.63941467897397852</v>
          </cell>
        </row>
        <row r="100">
          <cell r="U100">
            <v>-0.63485051257987724</v>
          </cell>
        </row>
        <row r="101">
          <cell r="U101">
            <v>-0.62482633923993347</v>
          </cell>
        </row>
        <row r="102">
          <cell r="U102">
            <v>-0.63200217562416927</v>
          </cell>
        </row>
        <row r="103">
          <cell r="U103">
            <v>-0.62986800700739831</v>
          </cell>
        </row>
        <row r="104">
          <cell r="U104">
            <v>-0.6368138414467982</v>
          </cell>
        </row>
        <row r="105">
          <cell r="U105">
            <v>-0.63888967255219364</v>
          </cell>
        </row>
        <row r="106">
          <cell r="U106">
            <v>-0.65191550671375975</v>
          </cell>
        </row>
        <row r="107">
          <cell r="U107">
            <v>-0.66926133809698896</v>
          </cell>
        </row>
        <row r="108">
          <cell r="U108">
            <v>-0.66958075378494342</v>
          </cell>
        </row>
        <row r="109">
          <cell r="U109">
            <v>-0.68963717170288763</v>
          </cell>
        </row>
        <row r="110">
          <cell r="U110">
            <v>-0.70518300114128096</v>
          </cell>
        </row>
        <row r="111">
          <cell r="U111">
            <v>-0.70600883502501344</v>
          </cell>
        </row>
        <row r="112">
          <cell r="U112">
            <v>-0.71146466613040882</v>
          </cell>
        </row>
        <row r="113">
          <cell r="U113">
            <v>-0.66785050362597931</v>
          </cell>
        </row>
        <row r="114">
          <cell r="U114">
            <v>-0.63040622248656164</v>
          </cell>
        </row>
        <row r="115">
          <cell r="U115">
            <v>-0.63161227724808222</v>
          </cell>
        </row>
        <row r="116">
          <cell r="U116">
            <v>-0.62172799666433198</v>
          </cell>
        </row>
        <row r="117">
          <cell r="U117">
            <v>-0.62511383443773616</v>
          </cell>
        </row>
        <row r="118">
          <cell r="U118">
            <v>-0.61090966332046204</v>
          </cell>
        </row>
        <row r="119">
          <cell r="U119">
            <v>-0.60512549692636086</v>
          </cell>
        </row>
        <row r="120">
          <cell r="U120">
            <v>-0.60612133081009323</v>
          </cell>
        </row>
        <row r="121">
          <cell r="U121">
            <v>-0.60842716552732667</v>
          </cell>
        </row>
        <row r="122">
          <cell r="U122">
            <v>-0.60076299552138734</v>
          </cell>
        </row>
        <row r="123">
          <cell r="U123">
            <v>-0.60840882773811766</v>
          </cell>
        </row>
        <row r="124">
          <cell r="U124">
            <v>-0.61314465801001194</v>
          </cell>
        </row>
        <row r="125">
          <cell r="U125">
            <v>-0.61352049244941187</v>
          </cell>
        </row>
        <row r="126">
          <cell r="U126">
            <v>-0.60571632272130616</v>
          </cell>
        </row>
        <row r="127">
          <cell r="U127">
            <v>-0.61611215688287224</v>
          </cell>
        </row>
        <row r="128">
          <cell r="U128">
            <v>-0.62328799021093739</v>
          </cell>
        </row>
        <row r="129">
          <cell r="U129">
            <v>-0.62913382381683602</v>
          </cell>
        </row>
        <row r="130">
          <cell r="U130">
            <v>-0.62064965520006521</v>
          </cell>
        </row>
        <row r="131">
          <cell r="U131">
            <v>-0.62751907122142014</v>
          </cell>
        </row>
        <row r="132">
          <cell r="U132">
            <v>-0.62665549075079985</v>
          </cell>
        </row>
        <row r="133">
          <cell r="U133">
            <v>-0.60207131824435733</v>
          </cell>
        </row>
        <row r="134">
          <cell r="U134">
            <v>-0.6065071515724223</v>
          </cell>
        </row>
        <row r="135">
          <cell r="U135">
            <v>-0.6088129849004873</v>
          </cell>
        </row>
        <row r="136">
          <cell r="U136">
            <v>-0.61643881795071864</v>
          </cell>
        </row>
        <row r="137">
          <cell r="U137">
            <v>-0.61724465072311618</v>
          </cell>
        </row>
        <row r="138">
          <cell r="U138">
            <v>-0.61060048377334764</v>
          </cell>
        </row>
        <row r="139">
          <cell r="U139">
            <v>-0.60973631404524198</v>
          </cell>
        </row>
        <row r="140">
          <cell r="U140">
            <v>-0.60520214598413846</v>
          </cell>
        </row>
        <row r="141">
          <cell r="U141">
            <v>-0.59040797959003732</v>
          </cell>
        </row>
        <row r="142">
          <cell r="U142">
            <v>-0.58558381180676744</v>
          </cell>
        </row>
        <row r="143">
          <cell r="U143">
            <v>-0.59370964346783028</v>
          </cell>
        </row>
        <row r="144">
          <cell r="U144">
            <v>-0.58601547735156279</v>
          </cell>
        </row>
        <row r="145">
          <cell r="U145">
            <v>-0.57847131095746152</v>
          </cell>
        </row>
        <row r="146">
          <cell r="U146">
            <v>-0.58302714289635804</v>
          </cell>
        </row>
        <row r="147">
          <cell r="U147">
            <v>-0.58770297400175353</v>
          </cell>
        </row>
        <row r="148">
          <cell r="U148">
            <v>-0.58327880649631747</v>
          </cell>
        </row>
        <row r="149">
          <cell r="U149">
            <v>-0.5838346401022162</v>
          </cell>
        </row>
        <row r="150">
          <cell r="U150">
            <v>-0.57816047398594861</v>
          </cell>
        </row>
        <row r="151">
          <cell r="U151">
            <v>-0.58587630370217558</v>
          </cell>
        </row>
        <row r="152">
          <cell r="U152">
            <v>-0.57905213536323841</v>
          </cell>
        </row>
        <row r="153">
          <cell r="U153">
            <v>-0.57561796757996875</v>
          </cell>
        </row>
        <row r="154">
          <cell r="U154">
            <v>-0.57425738701867812</v>
          </cell>
        </row>
        <row r="155">
          <cell r="U155">
            <v>-0.57289380257503586</v>
          </cell>
        </row>
        <row r="156">
          <cell r="U156">
            <v>-0.57931963451393254</v>
          </cell>
        </row>
        <row r="157">
          <cell r="U157">
            <v>-0.5738754661749953</v>
          </cell>
        </row>
        <row r="158">
          <cell r="U158">
            <v>-0.56922129922522657</v>
          </cell>
        </row>
        <row r="159">
          <cell r="U159">
            <v>-0.56706713227545802</v>
          </cell>
        </row>
        <row r="160">
          <cell r="U160">
            <v>-0.56964296310301976</v>
          </cell>
        </row>
        <row r="161">
          <cell r="U161">
            <v>-0.56483879698675221</v>
          </cell>
        </row>
        <row r="162">
          <cell r="U162">
            <v>-0.56348462670297916</v>
          </cell>
        </row>
        <row r="163">
          <cell r="U163">
            <v>-0.56043045808620839</v>
          </cell>
        </row>
        <row r="164">
          <cell r="U164">
            <v>-0.55957629752661464</v>
          </cell>
        </row>
        <row r="165">
          <cell r="U165">
            <v>-0.56614213168818073</v>
          </cell>
        </row>
        <row r="166">
          <cell r="U166">
            <v>-0.54654796029307295</v>
          </cell>
        </row>
        <row r="167">
          <cell r="U167">
            <v>-0.55115379389897168</v>
          </cell>
        </row>
        <row r="168">
          <cell r="U168">
            <v>-0.55360962417086612</v>
          </cell>
        </row>
        <row r="169">
          <cell r="U169">
            <v>-0.54362545722109745</v>
          </cell>
        </row>
        <row r="170">
          <cell r="U170">
            <v>-0.54994128971566136</v>
          </cell>
        </row>
        <row r="171">
          <cell r="U171">
            <v>-0.55022712415506114</v>
          </cell>
        </row>
        <row r="172">
          <cell r="U172">
            <v>-0.54491295414912178</v>
          </cell>
        </row>
        <row r="173">
          <cell r="U173">
            <v>-0.54798878803285422</v>
          </cell>
        </row>
        <row r="174">
          <cell r="U174">
            <v>-0.5323946185825823</v>
          </cell>
        </row>
        <row r="175">
          <cell r="U175">
            <v>-0.53151403977164402</v>
          </cell>
        </row>
        <row r="176">
          <cell r="U176">
            <v>-0.53517045246631467</v>
          </cell>
        </row>
        <row r="177">
          <cell r="U177">
            <v>-0.53514628440521128</v>
          </cell>
        </row>
        <row r="178">
          <cell r="U178">
            <v>-0.52703211745544265</v>
          </cell>
        </row>
        <row r="179">
          <cell r="U179">
            <v>-0.53103794939433913</v>
          </cell>
        </row>
        <row r="180">
          <cell r="U180">
            <v>-0.53274378244457044</v>
          </cell>
        </row>
        <row r="181">
          <cell r="U181">
            <v>-0.54359961438346716</v>
          </cell>
        </row>
        <row r="182">
          <cell r="U182">
            <v>-0.53044544743369837</v>
          </cell>
        </row>
        <row r="183">
          <cell r="U183">
            <v>-0.55339127770559271</v>
          </cell>
        </row>
        <row r="184">
          <cell r="U184">
            <v>-0.55047711270066002</v>
          </cell>
        </row>
        <row r="185">
          <cell r="U185">
            <v>-0.55528294686222612</v>
          </cell>
        </row>
        <row r="186">
          <cell r="U186">
            <v>-0.54017878019029109</v>
          </cell>
        </row>
        <row r="187">
          <cell r="U187">
            <v>-0.52811460823951595</v>
          </cell>
        </row>
        <row r="188">
          <cell r="U188">
            <v>-0.52122044240108201</v>
          </cell>
        </row>
        <row r="189">
          <cell r="U189">
            <v>-0.51671627684048183</v>
          </cell>
        </row>
        <row r="190">
          <cell r="U190">
            <v>-0.49868211127988171</v>
          </cell>
        </row>
        <row r="191">
          <cell r="U191">
            <v>-0.50267793738427069</v>
          </cell>
        </row>
        <row r="192">
          <cell r="U192">
            <v>-0.49594377126800304</v>
          </cell>
        </row>
        <row r="193">
          <cell r="U193">
            <v>-0.49535960515173544</v>
          </cell>
        </row>
        <row r="194">
          <cell r="U194">
            <v>-0.49848543792413313</v>
          </cell>
        </row>
        <row r="195">
          <cell r="U195">
            <v>-0.49617126764036007</v>
          </cell>
        </row>
        <row r="196">
          <cell r="U196">
            <v>-0.49298068769030362</v>
          </cell>
        </row>
        <row r="197">
          <cell r="U197">
            <v>-0.49121710124625884</v>
          </cell>
        </row>
        <row r="198">
          <cell r="U198">
            <v>-0.49045293429649012</v>
          </cell>
        </row>
        <row r="199">
          <cell r="U199">
            <v>-0.48034876706888774</v>
          </cell>
        </row>
        <row r="200">
          <cell r="U200">
            <v>-0.48164460095262018</v>
          </cell>
        </row>
        <row r="201">
          <cell r="U201">
            <v>-0.47814043539202</v>
          </cell>
        </row>
        <row r="202">
          <cell r="U202">
            <v>-0.47201626371907851</v>
          </cell>
        </row>
        <row r="203">
          <cell r="U203">
            <v>-0.47726209843631207</v>
          </cell>
        </row>
        <row r="204">
          <cell r="U204">
            <v>-0.46465792843037274</v>
          </cell>
        </row>
        <row r="205">
          <cell r="U205">
            <v>-0.46348376148060405</v>
          </cell>
        </row>
        <row r="206">
          <cell r="U206">
            <v>-0.46867959036332996</v>
          </cell>
        </row>
        <row r="207">
          <cell r="U207">
            <v>-0.46250542424706237</v>
          </cell>
        </row>
        <row r="208">
          <cell r="U208">
            <v>-0.45227126118696542</v>
          </cell>
        </row>
        <row r="209">
          <cell r="U209">
            <v>-0.45785709951603698</v>
          </cell>
        </row>
        <row r="210">
          <cell r="U210">
            <v>-0.45833292478692483</v>
          </cell>
        </row>
        <row r="211">
          <cell r="U211">
            <v>-0.45382233730757521</v>
          </cell>
        </row>
        <row r="212">
          <cell r="U212">
            <v>-0.45810876005982576</v>
          </cell>
        </row>
        <row r="213">
          <cell r="U213">
            <v>-0.4539645931100571</v>
          </cell>
        </row>
        <row r="214">
          <cell r="U214">
            <v>-0.45884042532678732</v>
          </cell>
        </row>
        <row r="215">
          <cell r="U215">
            <v>-0.46985625337601211</v>
          </cell>
        </row>
        <row r="216">
          <cell r="U216">
            <v>-0.47119208892674674</v>
          </cell>
        </row>
        <row r="217">
          <cell r="U217">
            <v>-6.9399438115455708E-2</v>
          </cell>
        </row>
        <row r="218">
          <cell r="U218">
            <v>-8.5037776669955198E-2</v>
          </cell>
        </row>
        <row r="219">
          <cell r="U219">
            <v>-7.9604999999999995E-2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i teodolite"/>
      <sheetName val="162-200"/>
    </sheetNames>
    <sheetDataSet>
      <sheetData sheetId="0"/>
      <sheetData sheetId="1">
        <row r="9">
          <cell r="J9">
            <v>-3.7100000000000002E-3</v>
          </cell>
        </row>
        <row r="10">
          <cell r="J10">
            <v>-3.16E-3</v>
          </cell>
        </row>
        <row r="11">
          <cell r="J11">
            <v>6.5199999999999998E-3</v>
          </cell>
        </row>
        <row r="12">
          <cell r="J12">
            <v>5.2599999999999999E-3</v>
          </cell>
        </row>
        <row r="13">
          <cell r="J13">
            <v>7.5100000000000002E-3</v>
          </cell>
        </row>
        <row r="14">
          <cell r="J14">
            <v>2.2200000000000002E-3</v>
          </cell>
        </row>
        <row r="15">
          <cell r="J15">
            <v>2.3470000000000001E-2</v>
          </cell>
        </row>
        <row r="16">
          <cell r="J16">
            <v>1.073E-2</v>
          </cell>
        </row>
        <row r="17">
          <cell r="J17">
            <v>1.814E-2</v>
          </cell>
        </row>
        <row r="18">
          <cell r="J18">
            <v>1.47E-2</v>
          </cell>
        </row>
        <row r="19">
          <cell r="J19">
            <v>3.1060000000000001E-2</v>
          </cell>
        </row>
        <row r="23">
          <cell r="J23">
            <v>-1.8159999999999999E-2</v>
          </cell>
        </row>
        <row r="24">
          <cell r="J24">
            <v>-2.5100000000000001E-2</v>
          </cell>
        </row>
        <row r="25">
          <cell r="J25">
            <v>-1.6209999999999999E-2</v>
          </cell>
        </row>
        <row r="26">
          <cell r="J26">
            <v>-1.353E-2</v>
          </cell>
        </row>
        <row r="27">
          <cell r="J27">
            <v>-1.9099999999999999E-2</v>
          </cell>
        </row>
        <row r="28">
          <cell r="J28">
            <v>-2.0230000000000001E-2</v>
          </cell>
        </row>
        <row r="29">
          <cell r="J29">
            <v>-5.7499999999999999E-3</v>
          </cell>
        </row>
        <row r="30">
          <cell r="J30">
            <v>-1.128E-2</v>
          </cell>
        </row>
        <row r="31">
          <cell r="J31">
            <v>-5.2900000000000004E-3</v>
          </cell>
        </row>
        <row r="32">
          <cell r="J32">
            <v>-4.8799999999999998E-3</v>
          </cell>
        </row>
        <row r="33">
          <cell r="J33">
            <v>-6.8900000000000003E-3</v>
          </cell>
        </row>
        <row r="34">
          <cell r="J34">
            <v>-3.0400000000000002E-3</v>
          </cell>
        </row>
        <row r="37">
          <cell r="J37">
            <v>-5.0000000000000002E-5</v>
          </cell>
        </row>
        <row r="38">
          <cell r="J38">
            <v>2E-3</v>
          </cell>
        </row>
        <row r="39">
          <cell r="J39">
            <v>1.0580000000000001E-2</v>
          </cell>
        </row>
        <row r="40">
          <cell r="J40">
            <v>1.111E-2</v>
          </cell>
        </row>
        <row r="41">
          <cell r="J41">
            <v>1.6109999999999999E-2</v>
          </cell>
        </row>
        <row r="42">
          <cell r="J42">
            <v>2.4109999999999999E-2</v>
          </cell>
        </row>
        <row r="43">
          <cell r="J43">
            <v>2.214E-2</v>
          </cell>
        </row>
        <row r="47">
          <cell r="J47">
            <v>-1.6410000000000001E-2</v>
          </cell>
        </row>
        <row r="48">
          <cell r="J48">
            <v>-1.332E-2</v>
          </cell>
        </row>
        <row r="49">
          <cell r="J49">
            <v>-1.966E-2</v>
          </cell>
        </row>
        <row r="50">
          <cell r="J50">
            <v>-8.8299999999999993E-3</v>
          </cell>
        </row>
        <row r="51">
          <cell r="J51">
            <v>-9.7400000000000004E-3</v>
          </cell>
        </row>
        <row r="52">
          <cell r="J52">
            <v>-1.495E-2</v>
          </cell>
        </row>
        <row r="53">
          <cell r="J53">
            <v>-1.0500000000000001E-2</v>
          </cell>
        </row>
        <row r="54">
          <cell r="J54">
            <v>3.1E-4</v>
          </cell>
        </row>
        <row r="55">
          <cell r="J55">
            <v>-5.6100000000000004E-3</v>
          </cell>
        </row>
        <row r="56">
          <cell r="J56">
            <v>-4.8900000000000002E-3</v>
          </cell>
        </row>
        <row r="57">
          <cell r="J57">
            <v>-4.64E-3</v>
          </cell>
        </row>
        <row r="58">
          <cell r="J58">
            <v>2.4399999999999999E-3</v>
          </cell>
        </row>
        <row r="59">
          <cell r="J59">
            <v>3.3500000000000001E-3</v>
          </cell>
        </row>
        <row r="60">
          <cell r="J60">
            <v>5.7800000000000004E-3</v>
          </cell>
        </row>
        <row r="61">
          <cell r="J61">
            <v>1.2449999999999999E-2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ibretto misure"/>
      <sheetName val="riepilogo generale"/>
    </sheetNames>
    <sheetDataSet>
      <sheetData sheetId="0"/>
      <sheetData sheetId="1">
        <row r="11">
          <cell r="C11">
            <v>8.1149999999998168E-3</v>
          </cell>
        </row>
        <row r="18">
          <cell r="D18">
            <v>0</v>
          </cell>
        </row>
        <row r="19">
          <cell r="D19">
            <v>6.1099999999999488E-3</v>
          </cell>
        </row>
        <row r="20">
          <cell r="D20">
            <v>1.812000000000008E-2</v>
          </cell>
        </row>
        <row r="21">
          <cell r="D21">
            <v>2.6205000000000145E-2</v>
          </cell>
        </row>
        <row r="22">
          <cell r="D22">
            <v>2.3407500000000081E-2</v>
          </cell>
        </row>
        <row r="23">
          <cell r="D23">
            <v>3.0342499999999883E-2</v>
          </cell>
        </row>
        <row r="24">
          <cell r="D24">
            <v>0.41290249999999989</v>
          </cell>
        </row>
        <row r="25">
          <cell r="D25">
            <v>0.43112749999999983</v>
          </cell>
        </row>
        <row r="30">
          <cell r="D30">
            <v>0.42099249999999988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bretto misure"/>
    </sheetNames>
    <sheetDataSet>
      <sheetData sheetId="0" refreshError="1">
        <row r="15">
          <cell r="O15">
            <v>1.0257499999999919E-2</v>
          </cell>
        </row>
        <row r="16">
          <cell r="O16">
            <v>-5.1324999999999288E-3</v>
          </cell>
        </row>
        <row r="18">
          <cell r="O18">
            <v>-0.39044000000000012</v>
          </cell>
        </row>
        <row r="20">
          <cell r="O20">
            <v>-0.39720750000000005</v>
          </cell>
        </row>
        <row r="22">
          <cell r="O22">
            <v>-0.39413750000000008</v>
          </cell>
        </row>
        <row r="24">
          <cell r="O24">
            <v>-0.40230750000000015</v>
          </cell>
        </row>
        <row r="26">
          <cell r="O26">
            <v>-0.41400250000000022</v>
          </cell>
        </row>
        <row r="27">
          <cell r="O27">
            <v>-0.4203725000000002</v>
          </cell>
        </row>
        <row r="29">
          <cell r="O29">
            <v>-0.41607749999999999</v>
          </cell>
        </row>
        <row r="31">
          <cell r="O31">
            <v>-0.40954750000000001</v>
          </cell>
        </row>
        <row r="33">
          <cell r="O33">
            <v>-0.40973000000000015</v>
          </cell>
        </row>
        <row r="35">
          <cell r="O35">
            <v>-0.41820000000000029</v>
          </cell>
        </row>
        <row r="37">
          <cell r="O37">
            <v>-0.4199625000000004</v>
          </cell>
        </row>
        <row r="39">
          <cell r="O39">
            <v>-0.42091750000000044</v>
          </cell>
        </row>
        <row r="41">
          <cell r="O41">
            <v>-0.43259000000000047</v>
          </cell>
        </row>
        <row r="44">
          <cell r="O44">
            <v>-0.43322000000000055</v>
          </cell>
        </row>
        <row r="46">
          <cell r="O46">
            <v>-0.43384250000000057</v>
          </cell>
        </row>
        <row r="48">
          <cell r="O48">
            <v>-0.43404000000000059</v>
          </cell>
        </row>
        <row r="50">
          <cell r="O50">
            <v>-0.43995500000000071</v>
          </cell>
        </row>
        <row r="52">
          <cell r="O52">
            <v>-0.43757750000000062</v>
          </cell>
        </row>
        <row r="54">
          <cell r="O54">
            <v>-0.44523750000000073</v>
          </cell>
        </row>
        <row r="56">
          <cell r="O56">
            <v>-0.44836500000000062</v>
          </cell>
        </row>
        <row r="57">
          <cell r="O57">
            <v>-0.45159500000000075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libretto misure"/>
    </sheetNames>
    <sheetDataSet>
      <sheetData sheetId="0">
        <row r="15">
          <cell r="P15">
            <v>-0.44775750000000009</v>
          </cell>
        </row>
        <row r="17">
          <cell r="P17">
            <v>-0.45202500000000023</v>
          </cell>
        </row>
        <row r="19">
          <cell r="P19">
            <v>-0.43683000000000027</v>
          </cell>
        </row>
        <row r="21">
          <cell r="P21">
            <v>-0.46393250000000036</v>
          </cell>
        </row>
        <row r="23">
          <cell r="P23">
            <v>-0.45697000000000032</v>
          </cell>
        </row>
        <row r="26">
          <cell r="P26">
            <v>-0.45280750000000014</v>
          </cell>
        </row>
        <row r="28">
          <cell r="P28">
            <v>-0.45943000000000006</v>
          </cell>
        </row>
        <row r="30">
          <cell r="P30">
            <v>-0.46170750000000005</v>
          </cell>
        </row>
        <row r="32">
          <cell r="P32">
            <v>-0.46614249999999974</v>
          </cell>
        </row>
        <row r="34">
          <cell r="P34">
            <v>-0.48815249999999982</v>
          </cell>
        </row>
        <row r="36">
          <cell r="P36">
            <v>-0.49032249999999977</v>
          </cell>
        </row>
        <row r="38">
          <cell r="P38">
            <v>-0.49052499999999982</v>
          </cell>
        </row>
        <row r="40">
          <cell r="P40">
            <v>-0.49890749999999984</v>
          </cell>
        </row>
        <row r="42">
          <cell r="P42">
            <v>-0.50578499999999993</v>
          </cell>
        </row>
        <row r="44">
          <cell r="P44">
            <v>-0.50332749999999971</v>
          </cell>
        </row>
        <row r="46">
          <cell r="P46">
            <v>-0.51464499999999958</v>
          </cell>
        </row>
        <row r="48">
          <cell r="P48">
            <v>-0.51679499999999967</v>
          </cell>
        </row>
        <row r="50">
          <cell r="P50">
            <v>-0.50553749999999953</v>
          </cell>
        </row>
        <row r="52">
          <cell r="P52">
            <v>-0.49341999999999947</v>
          </cell>
        </row>
        <row r="55">
          <cell r="P55">
            <v>-0.50170249999999916</v>
          </cell>
        </row>
        <row r="56">
          <cell r="P56">
            <v>-0.4980099999999994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libretto misure"/>
    </sheetNames>
    <sheetDataSet>
      <sheetData sheetId="0">
        <row r="15">
          <cell r="P15">
            <v>-0.50014750000000008</v>
          </cell>
        </row>
        <row r="17">
          <cell r="P17">
            <v>-0.50280999999999998</v>
          </cell>
        </row>
        <row r="19">
          <cell r="P19">
            <v>-0.5068975</v>
          </cell>
        </row>
        <row r="21">
          <cell r="P21">
            <v>-0.50309750000000009</v>
          </cell>
        </row>
        <row r="23">
          <cell r="P23">
            <v>-0.50331499999999973</v>
          </cell>
        </row>
        <row r="25">
          <cell r="P25">
            <v>-0.52071999999999974</v>
          </cell>
        </row>
        <row r="27">
          <cell r="P27">
            <v>-0.51882749999999989</v>
          </cell>
        </row>
        <row r="29">
          <cell r="P29">
            <v>-0.52073249999999982</v>
          </cell>
        </row>
        <row r="31">
          <cell r="P31">
            <v>-0.52570749999999999</v>
          </cell>
        </row>
        <row r="33">
          <cell r="P33">
            <v>-0.53774500000000025</v>
          </cell>
        </row>
        <row r="35">
          <cell r="P35">
            <v>-0.55979250000000014</v>
          </cell>
        </row>
        <row r="37">
          <cell r="P37">
            <v>-0.53986749999999994</v>
          </cell>
        </row>
        <row r="39">
          <cell r="P39">
            <v>-0.5346225</v>
          </cell>
        </row>
        <row r="41">
          <cell r="P41">
            <v>-0.54678249999999984</v>
          </cell>
        </row>
        <row r="43">
          <cell r="P43">
            <v>-0.55106749999999982</v>
          </cell>
        </row>
        <row r="45">
          <cell r="P45">
            <v>-0.55062749999999983</v>
          </cell>
        </row>
        <row r="46">
          <cell r="P46">
            <v>-0.55817499999999987</v>
          </cell>
        </row>
        <row r="48">
          <cell r="P48">
            <v>-0.54905999999999988</v>
          </cell>
        </row>
        <row r="50">
          <cell r="P50">
            <v>-0.5499274999999999</v>
          </cell>
        </row>
        <row r="52">
          <cell r="P52">
            <v>-0.55776249999999994</v>
          </cell>
        </row>
        <row r="55">
          <cell r="P55">
            <v>-0.55117499999999986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libretto misure"/>
    </sheetNames>
    <sheetDataSet>
      <sheetData sheetId="0">
        <row r="15">
          <cell r="P15">
            <v>-0.55371000000000015</v>
          </cell>
        </row>
        <row r="17">
          <cell r="P17">
            <v>-0.5487550000000001</v>
          </cell>
        </row>
        <row r="19">
          <cell r="P19">
            <v>-0.5454699999999999</v>
          </cell>
        </row>
        <row r="21">
          <cell r="P21">
            <v>-0.54477749999999991</v>
          </cell>
        </row>
        <row r="23">
          <cell r="P23">
            <v>-0.54424499999999987</v>
          </cell>
        </row>
        <row r="25">
          <cell r="P25">
            <v>-0.545825</v>
          </cell>
        </row>
        <row r="27">
          <cell r="P27">
            <v>-0.55758000000000008</v>
          </cell>
        </row>
        <row r="29">
          <cell r="P29">
            <v>-0.55364750000000029</v>
          </cell>
        </row>
        <row r="31">
          <cell r="P31">
            <v>-0.55795750000000055</v>
          </cell>
        </row>
        <row r="33">
          <cell r="P33">
            <v>-0.55820000000000047</v>
          </cell>
        </row>
        <row r="35">
          <cell r="P35">
            <v>-0.55648000000000031</v>
          </cell>
        </row>
        <row r="37">
          <cell r="P37">
            <v>-0.55188000000000015</v>
          </cell>
        </row>
        <row r="39">
          <cell r="P39">
            <v>-0.55262000000000011</v>
          </cell>
        </row>
        <row r="41">
          <cell r="P41">
            <v>-0.5634950000000003</v>
          </cell>
        </row>
        <row r="43">
          <cell r="P43">
            <v>-0.56746750000000024</v>
          </cell>
        </row>
        <row r="45">
          <cell r="P45">
            <v>-0.56537000000000037</v>
          </cell>
        </row>
        <row r="47">
          <cell r="P47">
            <v>-0.56922250000000052</v>
          </cell>
        </row>
        <row r="49">
          <cell r="P49">
            <v>-0.56655750000000049</v>
          </cell>
        </row>
        <row r="51">
          <cell r="P51">
            <v>-0.56580250000000065</v>
          </cell>
        </row>
        <row r="54">
          <cell r="P54">
            <v>-0.57607750000000058</v>
          </cell>
        </row>
        <row r="55">
          <cell r="P55">
            <v>-0.57372500000000071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libretto misure"/>
    </sheetNames>
    <sheetDataSet>
      <sheetData sheetId="0">
        <row r="15">
          <cell r="P15">
            <v>-0.5749550000000001</v>
          </cell>
        </row>
        <row r="17">
          <cell r="P17">
            <v>-0.58790000000000009</v>
          </cell>
        </row>
        <row r="19">
          <cell r="P19">
            <v>-0.59310750000000012</v>
          </cell>
        </row>
        <row r="21">
          <cell r="P21">
            <v>-0.59102750000000015</v>
          </cell>
        </row>
        <row r="23">
          <cell r="P23">
            <v>-0.59890000000000021</v>
          </cell>
        </row>
        <row r="25">
          <cell r="P25">
            <v>-0.61885250000000036</v>
          </cell>
        </row>
        <row r="27">
          <cell r="P27">
            <v>-0.61829500000000048</v>
          </cell>
        </row>
        <row r="29">
          <cell r="P29">
            <v>-0.62641500000000039</v>
          </cell>
        </row>
        <row r="31">
          <cell r="P31">
            <v>-0.62207000000000046</v>
          </cell>
        </row>
        <row r="33">
          <cell r="P33">
            <v>-0.61134250000000023</v>
          </cell>
        </row>
        <row r="35">
          <cell r="P35">
            <v>-0.61770750000000008</v>
          </cell>
        </row>
        <row r="37">
          <cell r="P37">
            <v>-0.614595</v>
          </cell>
        </row>
        <row r="39">
          <cell r="P39">
            <v>-0.62087500000000007</v>
          </cell>
        </row>
        <row r="42">
          <cell r="P42">
            <v>-0.62239500000000003</v>
          </cell>
        </row>
        <row r="44">
          <cell r="P44">
            <v>-0.6327275</v>
          </cell>
        </row>
        <row r="46">
          <cell r="P46">
            <v>-0.64571250000000013</v>
          </cell>
        </row>
        <row r="47">
          <cell r="P47">
            <v>-0.64589000000000008</v>
          </cell>
        </row>
        <row r="49">
          <cell r="P49">
            <v>-0.66391750000000005</v>
          </cell>
        </row>
        <row r="51">
          <cell r="P51">
            <v>-0.6768850000000004</v>
          </cell>
        </row>
        <row r="53">
          <cell r="P53">
            <v>-0.67706500000000047</v>
          </cell>
        </row>
        <row r="55">
          <cell r="P55">
            <v>-0.68452250000000037</v>
          </cell>
        </row>
        <row r="57">
          <cell r="P57">
            <v>-0.64792750000000043</v>
          </cell>
        </row>
        <row r="59">
          <cell r="P59">
            <v>-0.61659750000000024</v>
          </cell>
        </row>
        <row r="61">
          <cell r="P61">
            <v>-0.61951250000000013</v>
          </cell>
        </row>
        <row r="63">
          <cell r="P63">
            <v>-0.61071249999999999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26"/>
  <sheetViews>
    <sheetView topLeftCell="A198" workbookViewId="0">
      <selection activeCell="D245" sqref="D245"/>
    </sheetView>
  </sheetViews>
  <sheetFormatPr defaultRowHeight="12.75"/>
  <cols>
    <col min="1" max="1" width="10.85546875" bestFit="1" customWidth="1"/>
    <col min="2" max="2" width="9.7109375" bestFit="1" customWidth="1"/>
    <col min="3" max="3" width="6.5703125" bestFit="1" customWidth="1"/>
    <col min="4" max="4" width="11.140625" bestFit="1" customWidth="1"/>
    <col min="5" max="5" width="11.42578125" bestFit="1" customWidth="1"/>
    <col min="6" max="6" width="3.7109375" customWidth="1"/>
    <col min="7" max="7" width="11.7109375" style="23" customWidth="1"/>
    <col min="8" max="9" width="9.7109375" style="23" customWidth="1"/>
    <col min="10" max="10" width="3.7109375" customWidth="1"/>
    <col min="11" max="11" width="10.7109375" customWidth="1"/>
    <col min="12" max="12" width="3.7109375" customWidth="1"/>
    <col min="13" max="18" width="9.7109375" customWidth="1"/>
  </cols>
  <sheetData>
    <row r="1" spans="1:18">
      <c r="A1" s="1" t="s">
        <v>1</v>
      </c>
    </row>
    <row r="2" spans="1:18">
      <c r="D2" s="11"/>
      <c r="E2" s="11"/>
    </row>
    <row r="3" spans="1:18">
      <c r="A3" s="7" t="s">
        <v>2</v>
      </c>
      <c r="B3" s="8" t="s">
        <v>3</v>
      </c>
      <c r="D3" s="10" t="s">
        <v>23</v>
      </c>
      <c r="E3" s="10" t="s">
        <v>5</v>
      </c>
      <c r="G3" s="23" t="s">
        <v>251</v>
      </c>
      <c r="I3" s="23" t="s">
        <v>252</v>
      </c>
      <c r="M3" s="23" t="s">
        <v>228</v>
      </c>
      <c r="N3" s="23"/>
    </row>
    <row r="4" spans="1:18">
      <c r="A4" s="7"/>
      <c r="B4" s="24" t="s">
        <v>4</v>
      </c>
      <c r="C4" s="25"/>
      <c r="D4" s="24" t="s">
        <v>4</v>
      </c>
      <c r="E4" s="24" t="s">
        <v>4</v>
      </c>
      <c r="G4" s="23">
        <v>3.1999999999999999E-5</v>
      </c>
      <c r="I4" s="23">
        <v>2.5999999999999998E-5</v>
      </c>
      <c r="M4" s="23"/>
      <c r="N4" s="70" t="s">
        <v>26</v>
      </c>
      <c r="O4" s="70" t="s">
        <v>27</v>
      </c>
      <c r="P4" s="70" t="s">
        <v>28</v>
      </c>
      <c r="Q4" s="70" t="s">
        <v>29</v>
      </c>
      <c r="R4" s="70" t="s">
        <v>30</v>
      </c>
    </row>
    <row r="5" spans="1:18">
      <c r="B5" s="9"/>
      <c r="M5" t="s">
        <v>24</v>
      </c>
      <c r="N5" s="72">
        <f>$G$23+(1.465-1.067)</f>
        <v>9.8000000000000864E-3</v>
      </c>
      <c r="O5" s="44">
        <f>$G$24+(1.471-1.067)</f>
        <v>8.1300000000000816E-3</v>
      </c>
      <c r="P5" s="44">
        <f>$G$25+(1.464-1.067)</f>
        <v>4.5299999999999785E-3</v>
      </c>
      <c r="Q5" s="44">
        <f>$G$26+(1.471-1.067)</f>
        <v>3.3100000000000906E-3</v>
      </c>
      <c r="R5" s="44">
        <f>$G$27+(1.48-1.067)</f>
        <v>1.3999999999997348E-4</v>
      </c>
    </row>
    <row r="6" spans="1:18">
      <c r="A6" s="21" t="s">
        <v>12</v>
      </c>
      <c r="B6" s="9">
        <f>51.7244+I4*E6</f>
        <v>51.726947373400002</v>
      </c>
      <c r="D6" s="17">
        <v>91.575900000000004</v>
      </c>
      <c r="E6" s="17">
        <f>D6+6.4</f>
        <v>97.97590000000001</v>
      </c>
      <c r="M6" t="s">
        <v>25</v>
      </c>
      <c r="N6" s="72">
        <f>$G$23+(1.465-1.081)</f>
        <v>-4.199999999999926E-3</v>
      </c>
      <c r="O6" s="44">
        <f>$G$24+(1.471-1.081)</f>
        <v>-5.8699999999999308E-3</v>
      </c>
      <c r="P6" s="44">
        <f>$G$25+(1.464-1.081)</f>
        <v>-9.4700000000000339E-3</v>
      </c>
      <c r="Q6" s="44">
        <f>$G$26+(1.471-1.081)</f>
        <v>-1.0689999999999922E-2</v>
      </c>
      <c r="R6" s="44">
        <f>$G$27+(1.48-1.081)</f>
        <v>-1.3860000000000039E-2</v>
      </c>
    </row>
    <row r="7" spans="1:18">
      <c r="A7" s="21" t="s">
        <v>13</v>
      </c>
      <c r="B7" s="9">
        <f>51.6856+I4*E7</f>
        <v>51.693607919400002</v>
      </c>
      <c r="D7" s="17">
        <f>D6+210.021</f>
        <v>301.59690000000001</v>
      </c>
      <c r="E7" s="17">
        <f t="shared" ref="E7:E16" si="0">D7+6.4</f>
        <v>307.99689999999998</v>
      </c>
      <c r="M7" s="23"/>
      <c r="N7" s="23"/>
    </row>
    <row r="8" spans="1:18">
      <c r="A8" s="21" t="s">
        <v>14</v>
      </c>
      <c r="B8" s="9">
        <f>51.6301+I4*E8</f>
        <v>51.645907643800001</v>
      </c>
      <c r="D8" s="17">
        <f>D7+299.9894</f>
        <v>601.58629999999994</v>
      </c>
      <c r="E8" s="17">
        <f t="shared" si="0"/>
        <v>607.98629999999991</v>
      </c>
      <c r="M8" s="23"/>
      <c r="N8" s="70" t="s">
        <v>225</v>
      </c>
    </row>
    <row r="9" spans="1:18">
      <c r="A9" s="21" t="s">
        <v>15</v>
      </c>
      <c r="B9" s="9">
        <f>51.5761+I4*E9</f>
        <v>51.598147773799994</v>
      </c>
      <c r="D9" s="17">
        <f>D8+240.005</f>
        <v>841.59129999999993</v>
      </c>
      <c r="E9" s="17">
        <f t="shared" si="0"/>
        <v>847.99129999999991</v>
      </c>
      <c r="M9" s="71" t="s">
        <v>224</v>
      </c>
      <c r="N9" s="44">
        <f>(0.38287+0.37917)/2</f>
        <v>0.38102000000000003</v>
      </c>
    </row>
    <row r="10" spans="1:18">
      <c r="A10" s="21" t="s">
        <v>16</v>
      </c>
      <c r="B10" s="9">
        <f>51.5423+I4*E10</f>
        <v>51.573707820599999</v>
      </c>
      <c r="D10" s="17">
        <f>D9+360.0018</f>
        <v>1201.5931</v>
      </c>
      <c r="E10" s="17">
        <f t="shared" si="0"/>
        <v>1207.9931000000001</v>
      </c>
      <c r="M10" s="71" t="s">
        <v>226</v>
      </c>
      <c r="N10" s="44">
        <f>N9+0.05056</f>
        <v>0.43158000000000002</v>
      </c>
    </row>
    <row r="11" spans="1:18">
      <c r="A11" s="21" t="s">
        <v>17</v>
      </c>
      <c r="B11" s="9">
        <f>51.5202+I4*E11</f>
        <v>51.557847976600002</v>
      </c>
      <c r="D11" s="17">
        <f>D10+240.006</f>
        <v>1441.5991000000001</v>
      </c>
      <c r="E11" s="17">
        <f t="shared" si="0"/>
        <v>1447.9991000000002</v>
      </c>
      <c r="M11" s="71" t="s">
        <v>227</v>
      </c>
      <c r="N11" s="44">
        <f>N9+0.03561</f>
        <v>0.41663000000000006</v>
      </c>
    </row>
    <row r="12" spans="1:18">
      <c r="A12" s="21" t="s">
        <v>18</v>
      </c>
      <c r="B12" s="9">
        <f>51.5206+I4*E12</f>
        <v>51.566827737400004</v>
      </c>
      <c r="D12" s="17">
        <f>D11+329.9908</f>
        <v>1771.5899000000002</v>
      </c>
      <c r="E12" s="17">
        <f t="shared" si="0"/>
        <v>1777.9899000000003</v>
      </c>
    </row>
    <row r="13" spans="1:18">
      <c r="A13" s="21" t="s">
        <v>19</v>
      </c>
      <c r="B13" s="9">
        <f>51.5432+I4*E13</f>
        <v>51.5980076516</v>
      </c>
      <c r="D13" s="17">
        <f>D12+329.9967</f>
        <v>2101.5866000000001</v>
      </c>
      <c r="E13" s="17">
        <f t="shared" si="0"/>
        <v>2107.9866000000002</v>
      </c>
    </row>
    <row r="14" spans="1:18">
      <c r="A14" s="21" t="s">
        <v>20</v>
      </c>
      <c r="B14" s="9">
        <f>51.5782+I4*E14</f>
        <v>51.640807383800002</v>
      </c>
      <c r="D14" s="17">
        <f>D13+299.9897</f>
        <v>2401.5763000000002</v>
      </c>
      <c r="E14" s="17">
        <f t="shared" si="0"/>
        <v>2407.9763000000003</v>
      </c>
    </row>
    <row r="15" spans="1:18">
      <c r="A15" s="21" t="s">
        <v>21</v>
      </c>
      <c r="B15" s="9">
        <f>51.6101+I4*E15</f>
        <v>51.680507568400003</v>
      </c>
      <c r="D15" s="17">
        <f>D14+300.0071</f>
        <v>2701.5834</v>
      </c>
      <c r="E15" s="17">
        <f t="shared" si="0"/>
        <v>2707.9834000000001</v>
      </c>
    </row>
    <row r="16" spans="1:18">
      <c r="A16" s="21" t="s">
        <v>22</v>
      </c>
      <c r="B16" s="9">
        <f>51.65+I4*E16</f>
        <v>51.725868065</v>
      </c>
      <c r="D16" s="17">
        <f>D15+210.0191</f>
        <v>2911.6025</v>
      </c>
      <c r="E16" s="17">
        <f t="shared" si="0"/>
        <v>2918.0025000000001</v>
      </c>
    </row>
    <row r="17" spans="1:11" ht="25.5">
      <c r="B17" s="9"/>
      <c r="G17" s="68" t="s">
        <v>6</v>
      </c>
      <c r="H17" s="68"/>
      <c r="I17" s="68"/>
      <c r="J17" s="28"/>
      <c r="K17" s="82" t="s">
        <v>8</v>
      </c>
    </row>
    <row r="18" spans="1:11">
      <c r="B18" s="9"/>
      <c r="G18" s="68" t="s">
        <v>7</v>
      </c>
      <c r="H18" s="68"/>
      <c r="I18" s="68"/>
      <c r="J18" s="23"/>
      <c r="K18" s="2" t="s">
        <v>9</v>
      </c>
    </row>
    <row r="19" spans="1:11">
      <c r="B19" s="9"/>
      <c r="G19" s="42" t="s">
        <v>4</v>
      </c>
      <c r="H19" s="42"/>
      <c r="I19" s="42"/>
      <c r="K19" s="24" t="s">
        <v>4</v>
      </c>
    </row>
    <row r="20" spans="1:11">
      <c r="A20" s="23" t="s">
        <v>237</v>
      </c>
      <c r="B20" s="71"/>
      <c r="C20" s="71"/>
      <c r="D20" s="93">
        <f>D21-1.808</f>
        <v>4.6020000000000003</v>
      </c>
      <c r="E20" s="94">
        <f>D20+6.4</f>
        <v>11.002000000000001</v>
      </c>
      <c r="F20" s="7"/>
      <c r="G20" s="30">
        <v>0</v>
      </c>
      <c r="K20" s="9">
        <f>G20*500</f>
        <v>0</v>
      </c>
    </row>
    <row r="21" spans="1:11">
      <c r="A21" t="s">
        <v>24</v>
      </c>
      <c r="B21" s="67"/>
      <c r="D21" s="67">
        <v>6.41</v>
      </c>
      <c r="E21" s="18">
        <f>D21+6.4</f>
        <v>12.81</v>
      </c>
      <c r="G21" s="44">
        <f>0.01026</f>
        <v>1.026E-2</v>
      </c>
      <c r="H21" s="44"/>
      <c r="I21" s="44"/>
      <c r="K21" s="9">
        <f t="shared" ref="K21:K84" si="1">G21*500</f>
        <v>5.13</v>
      </c>
    </row>
    <row r="22" spans="1:11">
      <c r="A22" t="s">
        <v>25</v>
      </c>
      <c r="B22" s="13"/>
      <c r="D22" s="13">
        <v>14.494999999999999</v>
      </c>
      <c r="E22" s="18">
        <f t="shared" ref="E22:E85" si="2">D22+6.4</f>
        <v>20.895</v>
      </c>
      <c r="G22" s="44">
        <f>G21-(N5-N6)</f>
        <v>-3.7400000000000124E-3</v>
      </c>
      <c r="H22" s="44"/>
      <c r="I22" s="44"/>
      <c r="K22" s="9">
        <f t="shared" si="1"/>
        <v>-1.8700000000000061</v>
      </c>
    </row>
    <row r="23" spans="1:11">
      <c r="A23" t="s">
        <v>26</v>
      </c>
      <c r="B23" s="13"/>
      <c r="D23" s="13">
        <v>29.550999999999998</v>
      </c>
      <c r="E23" s="18">
        <f t="shared" si="2"/>
        <v>35.951000000000001</v>
      </c>
      <c r="G23" s="40">
        <f>$G$28+'[1]001-104'!AB9</f>
        <v>-0.38820000000000005</v>
      </c>
      <c r="H23" s="40"/>
      <c r="I23" s="40"/>
      <c r="K23" s="9">
        <f t="shared" si="1"/>
        <v>-194.10000000000002</v>
      </c>
    </row>
    <row r="24" spans="1:11">
      <c r="A24" t="s">
        <v>27</v>
      </c>
      <c r="B24" s="13"/>
      <c r="D24" s="13">
        <v>44.484999999999999</v>
      </c>
      <c r="E24" s="18">
        <f t="shared" si="2"/>
        <v>50.884999999999998</v>
      </c>
      <c r="G24" s="40">
        <f>$G$28+'[1]001-104'!AB10</f>
        <v>-0.39587000000000006</v>
      </c>
      <c r="H24" s="40"/>
      <c r="I24" s="40"/>
      <c r="K24" s="9">
        <f t="shared" si="1"/>
        <v>-197.93500000000003</v>
      </c>
    </row>
    <row r="25" spans="1:11">
      <c r="A25" t="s">
        <v>28</v>
      </c>
      <c r="B25" s="13"/>
      <c r="D25" s="13">
        <v>59.493000000000002</v>
      </c>
      <c r="E25" s="18">
        <f t="shared" si="2"/>
        <v>65.893000000000001</v>
      </c>
      <c r="G25" s="40">
        <f>$G$28+'[1]001-104'!AB11</f>
        <v>-0.39247000000000004</v>
      </c>
      <c r="H25" s="40"/>
      <c r="I25" s="40"/>
      <c r="K25" s="9">
        <f t="shared" si="1"/>
        <v>-196.23500000000001</v>
      </c>
    </row>
    <row r="26" spans="1:11">
      <c r="A26" t="s">
        <v>29</v>
      </c>
      <c r="B26" s="13"/>
      <c r="D26" s="13">
        <v>74.492999999999995</v>
      </c>
      <c r="E26" s="18">
        <f t="shared" si="2"/>
        <v>80.893000000000001</v>
      </c>
      <c r="G26" s="40">
        <f>$G$28+'[1]001-104'!AB12</f>
        <v>-0.40069000000000005</v>
      </c>
      <c r="H26" s="40"/>
      <c r="I26" s="40"/>
      <c r="K26" s="9">
        <f t="shared" si="1"/>
        <v>-200.34500000000003</v>
      </c>
    </row>
    <row r="27" spans="1:11">
      <c r="A27" t="s">
        <v>30</v>
      </c>
      <c r="B27" s="13"/>
      <c r="D27" s="13">
        <v>89.504000000000005</v>
      </c>
      <c r="E27" s="18">
        <f t="shared" si="2"/>
        <v>95.904000000000011</v>
      </c>
      <c r="G27" s="40">
        <f>$G$28+'[1]001-104'!AB13</f>
        <v>-0.41286000000000006</v>
      </c>
      <c r="H27" s="40"/>
      <c r="I27" s="40"/>
      <c r="K27" s="9">
        <f t="shared" si="1"/>
        <v>-206.43000000000004</v>
      </c>
    </row>
    <row r="28" spans="1:11">
      <c r="A28" s="21" t="str">
        <f>A6</f>
        <v>GPS00N</v>
      </c>
      <c r="B28" s="12"/>
      <c r="C28" s="21"/>
      <c r="D28" s="17">
        <f>D6</f>
        <v>91.575900000000004</v>
      </c>
      <c r="E28" s="17">
        <f>D28+6.4</f>
        <v>97.97590000000001</v>
      </c>
      <c r="G28" s="43">
        <f>-('[1]001-104'!$AB$9+0.3985-0.0103)</f>
        <v>-0.41997000000000007</v>
      </c>
      <c r="H28" s="43"/>
      <c r="I28" s="40"/>
      <c r="K28" s="9">
        <f t="shared" si="1"/>
        <v>-209.98500000000004</v>
      </c>
    </row>
    <row r="29" spans="1:11">
      <c r="A29" t="s">
        <v>31</v>
      </c>
      <c r="B29" s="13"/>
      <c r="D29" s="13">
        <v>104.509</v>
      </c>
      <c r="E29" s="18">
        <f t="shared" si="2"/>
        <v>110.90900000000001</v>
      </c>
      <c r="G29" s="40">
        <f>$G$28+'[1]001-104'!AB14</f>
        <v>-0.41555000000000009</v>
      </c>
      <c r="H29" s="40"/>
      <c r="I29" s="40"/>
      <c r="K29" s="9">
        <f t="shared" si="1"/>
        <v>-207.77500000000003</v>
      </c>
    </row>
    <row r="30" spans="1:11">
      <c r="A30" t="s">
        <v>32</v>
      </c>
      <c r="B30" s="13"/>
      <c r="D30" s="13">
        <v>119.506</v>
      </c>
      <c r="E30" s="18">
        <f t="shared" si="2"/>
        <v>125.90600000000001</v>
      </c>
      <c r="G30" s="40">
        <f>$G$28+'[1]001-104'!AB15</f>
        <v>-0.40869000000000005</v>
      </c>
      <c r="H30" s="40"/>
      <c r="I30" s="40"/>
      <c r="K30" s="9">
        <f t="shared" si="1"/>
        <v>-204.34500000000003</v>
      </c>
    </row>
    <row r="31" spans="1:11">
      <c r="A31" t="s">
        <v>33</v>
      </c>
      <c r="B31" s="13"/>
      <c r="D31" s="13">
        <v>134.482</v>
      </c>
      <c r="E31" s="18">
        <f t="shared" si="2"/>
        <v>140.88200000000001</v>
      </c>
      <c r="G31" s="40">
        <f>$G$28+'[1]001-104'!AB16</f>
        <v>-0.40926000000000007</v>
      </c>
      <c r="H31" s="40"/>
      <c r="I31" s="40"/>
      <c r="K31" s="9">
        <f t="shared" si="1"/>
        <v>-204.63000000000002</v>
      </c>
    </row>
    <row r="32" spans="1:11">
      <c r="A32" t="s">
        <v>34</v>
      </c>
      <c r="B32" s="13"/>
      <c r="D32" s="13">
        <v>149.48599999999999</v>
      </c>
      <c r="E32" s="18">
        <f t="shared" si="2"/>
        <v>155.886</v>
      </c>
      <c r="G32" s="40">
        <f>$G$28+'[1]001-104'!AB17</f>
        <v>-0.41779000000000005</v>
      </c>
      <c r="H32" s="40"/>
      <c r="I32" s="40"/>
      <c r="K32" s="9">
        <f t="shared" si="1"/>
        <v>-208.89500000000004</v>
      </c>
    </row>
    <row r="33" spans="1:11">
      <c r="A33" t="s">
        <v>35</v>
      </c>
      <c r="B33" s="13"/>
      <c r="D33" s="13">
        <v>164.48500000000001</v>
      </c>
      <c r="E33" s="18">
        <f t="shared" si="2"/>
        <v>170.88500000000002</v>
      </c>
      <c r="G33" s="40">
        <f>$G$28+'[1]001-104'!AB18</f>
        <v>-0.41860000000000008</v>
      </c>
      <c r="H33" s="40"/>
      <c r="I33" s="40"/>
      <c r="K33" s="9">
        <f t="shared" si="1"/>
        <v>-209.30000000000004</v>
      </c>
    </row>
    <row r="34" spans="1:11">
      <c r="A34" t="s">
        <v>36</v>
      </c>
      <c r="B34" s="16"/>
      <c r="D34" s="16">
        <v>179.47900000000001</v>
      </c>
      <c r="E34" s="18">
        <f t="shared" si="2"/>
        <v>185.87900000000002</v>
      </c>
      <c r="G34" s="40">
        <f>(H34+I34)/2</f>
        <v>-0.41963972699999974</v>
      </c>
      <c r="H34" s="40">
        <f>G28+'[1]001-104'!AB19</f>
        <v>-0.41937000000000008</v>
      </c>
      <c r="I34" s="40">
        <f>G43+'[1]001-104'!$AB$22</f>
        <v>-0.41990945399999935</v>
      </c>
      <c r="K34" s="9">
        <f t="shared" si="1"/>
        <v>-209.81986349999988</v>
      </c>
    </row>
    <row r="35" spans="1:11">
      <c r="A35" t="s">
        <v>37</v>
      </c>
      <c r="B35" s="13"/>
      <c r="D35" s="13">
        <v>194.5</v>
      </c>
      <c r="E35" s="18">
        <f t="shared" si="2"/>
        <v>200.9</v>
      </c>
      <c r="G35" s="40">
        <f>$G$43+'[1]001-104'!AB23</f>
        <v>-0.43393945399999934</v>
      </c>
      <c r="H35" s="40"/>
      <c r="I35" s="40"/>
      <c r="K35" s="9">
        <f t="shared" si="1"/>
        <v>-216.96972699999966</v>
      </c>
    </row>
    <row r="36" spans="1:11">
      <c r="A36" t="s">
        <v>38</v>
      </c>
      <c r="B36" s="13"/>
      <c r="D36" s="13">
        <v>209.501</v>
      </c>
      <c r="E36" s="18">
        <f t="shared" si="2"/>
        <v>215.90100000000001</v>
      </c>
      <c r="G36" s="40">
        <f>$G$43+'[1]001-104'!AB24</f>
        <v>-0.43402945399999932</v>
      </c>
      <c r="H36" s="40"/>
      <c r="I36" s="40"/>
      <c r="K36" s="9">
        <f t="shared" si="1"/>
        <v>-217.01472699999965</v>
      </c>
    </row>
    <row r="37" spans="1:11">
      <c r="A37" t="s">
        <v>39</v>
      </c>
      <c r="B37" s="13"/>
      <c r="D37" s="13">
        <v>224.48699999999999</v>
      </c>
      <c r="E37" s="18">
        <f t="shared" si="2"/>
        <v>230.887</v>
      </c>
      <c r="G37" s="40">
        <f>$G$43+'[1]001-104'!AB25</f>
        <v>-0.43484945399999936</v>
      </c>
      <c r="H37" s="39"/>
      <c r="I37" s="40"/>
      <c r="K37" s="9">
        <f t="shared" si="1"/>
        <v>-217.42472699999968</v>
      </c>
    </row>
    <row r="38" spans="1:11">
      <c r="A38" t="s">
        <v>40</v>
      </c>
      <c r="B38" s="13"/>
      <c r="D38" s="13">
        <v>239.49199999999999</v>
      </c>
      <c r="E38" s="18">
        <f t="shared" si="2"/>
        <v>245.892</v>
      </c>
      <c r="G38" s="40">
        <f>$G$43+'[1]001-104'!AB26</f>
        <v>-0.43566945399999935</v>
      </c>
      <c r="H38" s="39"/>
      <c r="I38" s="40"/>
      <c r="K38" s="9">
        <f t="shared" si="1"/>
        <v>-217.83472699999967</v>
      </c>
    </row>
    <row r="39" spans="1:11">
      <c r="A39" t="s">
        <v>41</v>
      </c>
      <c r="B39" s="13"/>
      <c r="D39" s="13">
        <v>254.49</v>
      </c>
      <c r="E39" s="18">
        <f t="shared" si="2"/>
        <v>260.89</v>
      </c>
      <c r="G39" s="40">
        <f>$G$43+'[1]001-104'!AB27</f>
        <v>-0.44203945399999933</v>
      </c>
      <c r="H39" s="39"/>
      <c r="I39" s="40"/>
      <c r="K39" s="9">
        <f t="shared" si="1"/>
        <v>-221.01972699999968</v>
      </c>
    </row>
    <row r="40" spans="1:11">
      <c r="A40" t="s">
        <v>42</v>
      </c>
      <c r="B40" s="13"/>
      <c r="D40" s="13">
        <v>269.49900000000002</v>
      </c>
      <c r="E40" s="18">
        <f t="shared" si="2"/>
        <v>275.899</v>
      </c>
      <c r="G40" s="40">
        <f>$G$43+'[1]001-104'!AB28</f>
        <v>-0.43843945399999934</v>
      </c>
      <c r="H40" s="39"/>
      <c r="I40" s="40"/>
      <c r="K40" s="9">
        <f t="shared" si="1"/>
        <v>-219.21972699999966</v>
      </c>
    </row>
    <row r="41" spans="1:11">
      <c r="A41" t="s">
        <v>43</v>
      </c>
      <c r="B41" s="13"/>
      <c r="D41" s="13">
        <v>284.49700000000001</v>
      </c>
      <c r="E41" s="18">
        <f t="shared" si="2"/>
        <v>290.89699999999999</v>
      </c>
      <c r="G41" s="40">
        <f>$G$43+'[1]001-104'!AB29</f>
        <v>-0.44562945399999931</v>
      </c>
      <c r="H41" s="39"/>
      <c r="I41" s="40"/>
      <c r="K41" s="9">
        <f t="shared" si="1"/>
        <v>-222.81472699999966</v>
      </c>
    </row>
    <row r="42" spans="1:11">
      <c r="A42" t="s">
        <v>44</v>
      </c>
      <c r="B42" s="13"/>
      <c r="D42" s="13">
        <v>299.49400000000003</v>
      </c>
      <c r="E42" s="18">
        <f t="shared" si="2"/>
        <v>305.89400000000001</v>
      </c>
      <c r="G42" s="40">
        <f>$G$43+'[1]001-104'!AB30</f>
        <v>-0.44942945399999934</v>
      </c>
      <c r="H42" s="39"/>
      <c r="I42" s="40"/>
      <c r="K42" s="9">
        <f t="shared" si="1"/>
        <v>-224.71472699999967</v>
      </c>
    </row>
    <row r="43" spans="1:11">
      <c r="A43" s="21" t="str">
        <f>A7</f>
        <v>GPS01N</v>
      </c>
      <c r="B43" s="12"/>
      <c r="D43" s="17">
        <f>D7</f>
        <v>301.59690000000001</v>
      </c>
      <c r="E43" s="17">
        <f>D43+6.4</f>
        <v>307.99689999999998</v>
      </c>
      <c r="G43" s="43">
        <f>G28+B7-$B$6</f>
        <v>-0.45330945399999933</v>
      </c>
      <c r="H43" s="43"/>
      <c r="I43" s="40"/>
      <c r="K43" s="9">
        <f t="shared" si="1"/>
        <v>-226.65472699999967</v>
      </c>
    </row>
    <row r="44" spans="1:11">
      <c r="A44" t="s">
        <v>45</v>
      </c>
      <c r="B44" s="13"/>
      <c r="D44" s="13">
        <v>314.49299999999999</v>
      </c>
      <c r="E44" s="18">
        <f t="shared" si="2"/>
        <v>320.89299999999997</v>
      </c>
      <c r="G44" s="40">
        <f>$G$43+'[1]001-104'!AB33</f>
        <v>-0.44997945399999933</v>
      </c>
      <c r="H44" s="39"/>
      <c r="I44" s="40"/>
      <c r="K44" s="9">
        <f t="shared" si="1"/>
        <v>-224.98972699999968</v>
      </c>
    </row>
    <row r="45" spans="1:11">
      <c r="A45" t="s">
        <v>46</v>
      </c>
      <c r="B45" s="13"/>
      <c r="D45" s="13">
        <v>329.50200000000001</v>
      </c>
      <c r="E45" s="18">
        <f t="shared" si="2"/>
        <v>335.90199999999999</v>
      </c>
      <c r="G45" s="40">
        <f>$G$43+'[1]001-104'!AB34</f>
        <v>-0.45356945399999932</v>
      </c>
      <c r="H45" s="39"/>
      <c r="I45" s="40"/>
      <c r="K45" s="9">
        <f t="shared" si="1"/>
        <v>-226.78472699999966</v>
      </c>
    </row>
    <row r="46" spans="1:11">
      <c r="A46" t="s">
        <v>47</v>
      </c>
      <c r="B46" s="13"/>
      <c r="D46" s="13">
        <v>344.49700000000001</v>
      </c>
      <c r="E46" s="18">
        <f t="shared" si="2"/>
        <v>350.89699999999999</v>
      </c>
      <c r="G46" s="40">
        <f>$G$43+'[1]001-104'!AB35</f>
        <v>-0.43824945399999932</v>
      </c>
      <c r="H46" s="39"/>
      <c r="I46" s="40"/>
      <c r="K46" s="9">
        <f t="shared" si="1"/>
        <v>-219.12472699999967</v>
      </c>
    </row>
    <row r="47" spans="1:11">
      <c r="A47" t="s">
        <v>48</v>
      </c>
      <c r="B47" s="13"/>
      <c r="D47" s="13">
        <v>359.50400000000002</v>
      </c>
      <c r="E47" s="18">
        <f t="shared" si="2"/>
        <v>365.904</v>
      </c>
      <c r="G47" s="40">
        <f>$G$43+'[1]001-104'!AB36</f>
        <v>-0.46454945399999936</v>
      </c>
      <c r="H47" s="39"/>
      <c r="I47" s="40"/>
      <c r="K47" s="9">
        <f t="shared" si="1"/>
        <v>-232.27472699999967</v>
      </c>
    </row>
    <row r="48" spans="1:11">
      <c r="A48" t="s">
        <v>49</v>
      </c>
      <c r="B48" s="13"/>
      <c r="D48" s="13">
        <v>374.49200000000002</v>
      </c>
      <c r="E48" s="18">
        <f t="shared" si="2"/>
        <v>380.892</v>
      </c>
      <c r="G48" s="40">
        <f>$G$43+'[1]001-104'!AB37</f>
        <v>-0.45668945399999933</v>
      </c>
      <c r="H48" s="39"/>
      <c r="I48" s="40"/>
      <c r="K48" s="9">
        <f t="shared" si="1"/>
        <v>-228.34472699999966</v>
      </c>
    </row>
    <row r="49" spans="1:11">
      <c r="A49" t="s">
        <v>50</v>
      </c>
      <c r="B49" s="13"/>
      <c r="D49" s="13">
        <v>389.495</v>
      </c>
      <c r="E49" s="18">
        <f t="shared" si="2"/>
        <v>395.89499999999998</v>
      </c>
      <c r="G49" s="40">
        <f>$G$43+'[1]001-104'!AB38</f>
        <v>-0.45188945399999936</v>
      </c>
      <c r="H49" s="39"/>
      <c r="I49" s="40"/>
      <c r="K49" s="9">
        <f t="shared" si="1"/>
        <v>-225.94472699999969</v>
      </c>
    </row>
    <row r="50" spans="1:11">
      <c r="A50" t="s">
        <v>51</v>
      </c>
      <c r="B50" s="13"/>
      <c r="D50" s="13">
        <v>404.49299999999999</v>
      </c>
      <c r="E50" s="18">
        <f t="shared" si="2"/>
        <v>410.89299999999997</v>
      </c>
      <c r="G50" s="40">
        <f>$G$43+'[1]001-104'!AB39</f>
        <v>-0.45545945399999932</v>
      </c>
      <c r="H50" s="39"/>
      <c r="I50" s="40"/>
      <c r="K50" s="9">
        <f t="shared" si="1"/>
        <v>-227.72972699999966</v>
      </c>
    </row>
    <row r="51" spans="1:11">
      <c r="A51" t="s">
        <v>52</v>
      </c>
      <c r="B51" s="13"/>
      <c r="D51" s="13">
        <v>419.49299999999999</v>
      </c>
      <c r="E51" s="18">
        <f t="shared" si="2"/>
        <v>425.89299999999997</v>
      </c>
      <c r="G51" s="40">
        <f>$G$43+'[1]001-104'!AB40</f>
        <v>-0.45610945399999936</v>
      </c>
      <c r="H51" s="39"/>
      <c r="I51" s="40"/>
      <c r="K51" s="9">
        <f t="shared" si="1"/>
        <v>-228.05472699999967</v>
      </c>
    </row>
    <row r="52" spans="1:11">
      <c r="A52" t="s">
        <v>53</v>
      </c>
      <c r="B52" s="13"/>
      <c r="D52" s="13">
        <v>434.47</v>
      </c>
      <c r="E52" s="18">
        <f t="shared" si="2"/>
        <v>440.87</v>
      </c>
      <c r="G52" s="40">
        <f>$G$43+'[1]001-104'!AB41</f>
        <v>-0.46222945399999932</v>
      </c>
      <c r="H52" s="40"/>
      <c r="I52" s="40"/>
      <c r="K52" s="9">
        <f t="shared" si="1"/>
        <v>-231.11472699999965</v>
      </c>
    </row>
    <row r="53" spans="1:11">
      <c r="A53" t="s">
        <v>54</v>
      </c>
      <c r="B53" s="13"/>
      <c r="D53" s="13">
        <v>449.49599999999998</v>
      </c>
      <c r="E53" s="18">
        <f t="shared" si="2"/>
        <v>455.89599999999996</v>
      </c>
      <c r="G53" s="40">
        <f>$G$43+'[1]001-104'!AB42</f>
        <v>-0.48158945399999936</v>
      </c>
      <c r="H53" s="40"/>
      <c r="I53" s="40"/>
      <c r="K53" s="9">
        <f t="shared" si="1"/>
        <v>-240.79472699999968</v>
      </c>
    </row>
    <row r="54" spans="1:11">
      <c r="A54" t="s">
        <v>55</v>
      </c>
      <c r="B54" s="16"/>
      <c r="D54" s="16">
        <v>464.488</v>
      </c>
      <c r="E54" s="18">
        <f t="shared" si="2"/>
        <v>470.88799999999998</v>
      </c>
      <c r="G54" s="40">
        <f>(H54+I54)/2</f>
        <v>-0.48171959179999957</v>
      </c>
      <c r="H54" s="40">
        <f>$G$43+'[1]001-104'!AB43</f>
        <v>-0.47973945399999934</v>
      </c>
      <c r="I54" s="40">
        <f>$G$64+'[1]001-104'!AB48</f>
        <v>-0.48369972959999979</v>
      </c>
      <c r="K54" s="9">
        <f t="shared" si="1"/>
        <v>-240.8597958999998</v>
      </c>
    </row>
    <row r="55" spans="1:11">
      <c r="A55" t="s">
        <v>56</v>
      </c>
      <c r="B55" s="13"/>
      <c r="D55" s="13">
        <v>479.48099999999999</v>
      </c>
      <c r="E55" s="18">
        <f t="shared" si="2"/>
        <v>485.88099999999997</v>
      </c>
      <c r="G55" s="40">
        <f>$G$64+'[1]001-104'!AB49</f>
        <v>-0.48229972959999978</v>
      </c>
      <c r="H55" s="40"/>
      <c r="I55" s="40"/>
      <c r="K55" s="9">
        <f t="shared" si="1"/>
        <v>-241.1498647999999</v>
      </c>
    </row>
    <row r="56" spans="1:11">
      <c r="A56" t="s">
        <v>57</v>
      </c>
      <c r="B56" s="13"/>
      <c r="D56" s="13">
        <v>494.48500000000001</v>
      </c>
      <c r="E56" s="18">
        <f t="shared" si="2"/>
        <v>500.88499999999999</v>
      </c>
      <c r="G56" s="40">
        <f>$G$64+'[1]001-104'!AB50</f>
        <v>-0.49064972959999981</v>
      </c>
      <c r="H56" s="40"/>
      <c r="I56" s="40"/>
      <c r="K56" s="9">
        <f t="shared" si="1"/>
        <v>-245.32486479999992</v>
      </c>
    </row>
    <row r="57" spans="1:11">
      <c r="A57" t="s">
        <v>58</v>
      </c>
      <c r="B57" s="13"/>
      <c r="D57" s="13">
        <v>509.50200000000001</v>
      </c>
      <c r="E57" s="18">
        <f t="shared" si="2"/>
        <v>515.90200000000004</v>
      </c>
      <c r="G57" s="40">
        <f>$G$64+'[1]001-104'!AB51</f>
        <v>-0.49686972959999981</v>
      </c>
      <c r="H57" s="40"/>
      <c r="I57" s="40"/>
      <c r="K57" s="9">
        <f t="shared" si="1"/>
        <v>-248.4348647999999</v>
      </c>
    </row>
    <row r="58" spans="1:11">
      <c r="A58" t="s">
        <v>59</v>
      </c>
      <c r="B58" s="13"/>
      <c r="D58" s="13">
        <v>524.495</v>
      </c>
      <c r="E58" s="18">
        <f t="shared" si="2"/>
        <v>530.89499999999998</v>
      </c>
      <c r="G58" s="40">
        <f>$G$64+'[1]001-104'!AB52</f>
        <v>-0.49381972959999981</v>
      </c>
      <c r="H58" s="40"/>
      <c r="I58" s="40"/>
      <c r="K58" s="9">
        <f t="shared" si="1"/>
        <v>-246.90986479999989</v>
      </c>
    </row>
    <row r="59" spans="1:11">
      <c r="A59" t="s">
        <v>60</v>
      </c>
      <c r="B59" s="13"/>
      <c r="D59" s="13">
        <v>539.495</v>
      </c>
      <c r="E59" s="18">
        <f t="shared" si="2"/>
        <v>545.89499999999998</v>
      </c>
      <c r="G59" s="40">
        <f>$G$64+'[1]001-104'!AB53</f>
        <v>-0.5059597295999998</v>
      </c>
      <c r="H59" s="40"/>
      <c r="I59" s="40"/>
      <c r="K59" s="9">
        <f t="shared" si="1"/>
        <v>-252.97986479999989</v>
      </c>
    </row>
    <row r="60" spans="1:11">
      <c r="A60" t="s">
        <v>61</v>
      </c>
      <c r="B60" s="13"/>
      <c r="D60" s="13">
        <v>554.49199999999996</v>
      </c>
      <c r="E60" s="18">
        <f t="shared" si="2"/>
        <v>560.89199999999994</v>
      </c>
      <c r="G60" s="40">
        <f>$G$64+'[1]001-104'!AB54</f>
        <v>-0.50928972959999974</v>
      </c>
      <c r="H60" s="40"/>
      <c r="I60" s="40"/>
      <c r="K60" s="9">
        <f t="shared" si="1"/>
        <v>-254.64486479999988</v>
      </c>
    </row>
    <row r="61" spans="1:11">
      <c r="A61" t="s">
        <v>62</v>
      </c>
      <c r="B61" s="13"/>
      <c r="D61" s="13">
        <v>569.49599999999998</v>
      </c>
      <c r="E61" s="18">
        <f t="shared" si="2"/>
        <v>575.89599999999996</v>
      </c>
      <c r="G61" s="40">
        <f>$G$64+'[1]001-104'!AB55</f>
        <v>-0.50294972959999984</v>
      </c>
      <c r="H61" s="40"/>
      <c r="I61" s="40"/>
      <c r="K61" s="9">
        <f t="shared" si="1"/>
        <v>-251.47486479999992</v>
      </c>
    </row>
    <row r="62" spans="1:11">
      <c r="A62" t="s">
        <v>63</v>
      </c>
      <c r="B62" s="13"/>
      <c r="D62" s="13">
        <v>584.48800000000006</v>
      </c>
      <c r="E62" s="18">
        <f t="shared" si="2"/>
        <v>590.88800000000003</v>
      </c>
      <c r="G62" s="40">
        <f>$G$64+'[1]001-104'!AB56</f>
        <v>-0.49464972959999981</v>
      </c>
      <c r="H62" s="40"/>
      <c r="I62" s="40"/>
      <c r="K62" s="9">
        <f t="shared" si="1"/>
        <v>-247.32486479999992</v>
      </c>
    </row>
    <row r="63" spans="1:11">
      <c r="A63" t="s">
        <v>64</v>
      </c>
      <c r="B63" s="13"/>
      <c r="D63" s="13">
        <v>599.49900000000002</v>
      </c>
      <c r="E63" s="18">
        <f t="shared" si="2"/>
        <v>605.899</v>
      </c>
      <c r="G63" s="40">
        <f>$G$64+'[1]001-104'!AB57</f>
        <v>-0.50352972959999975</v>
      </c>
      <c r="H63" s="40"/>
      <c r="I63" s="40"/>
      <c r="K63" s="9">
        <f t="shared" si="1"/>
        <v>-251.76486479999988</v>
      </c>
    </row>
    <row r="64" spans="1:11" s="21" customFormat="1">
      <c r="A64" s="21" t="str">
        <f>A8</f>
        <v>GPS02N</v>
      </c>
      <c r="B64" s="22"/>
      <c r="D64" s="17">
        <f>D8</f>
        <v>601.58629999999994</v>
      </c>
      <c r="E64" s="17">
        <f>D64+6.4</f>
        <v>607.98629999999991</v>
      </c>
      <c r="G64" s="43">
        <f>G28+B8-$B$6</f>
        <v>-0.50100972959999979</v>
      </c>
      <c r="H64" s="43"/>
      <c r="I64" s="40"/>
      <c r="K64" s="9">
        <f t="shared" si="1"/>
        <v>-250.50486479999989</v>
      </c>
    </row>
    <row r="65" spans="1:11">
      <c r="A65" t="s">
        <v>65</v>
      </c>
      <c r="B65" s="13"/>
      <c r="D65" s="13">
        <v>614.49</v>
      </c>
      <c r="E65" s="18">
        <f t="shared" si="2"/>
        <v>620.89</v>
      </c>
      <c r="G65" s="40">
        <f>$G$64+'[1]001-104'!AB60</f>
        <v>-0.5018597295999998</v>
      </c>
      <c r="H65" s="40"/>
      <c r="I65" s="40"/>
      <c r="K65" s="9">
        <f t="shared" si="1"/>
        <v>-250.9298647999999</v>
      </c>
    </row>
    <row r="66" spans="1:11">
      <c r="A66" t="s">
        <v>66</v>
      </c>
      <c r="B66" s="13"/>
      <c r="D66" s="13">
        <v>629.51599999999996</v>
      </c>
      <c r="E66" s="18">
        <f t="shared" si="2"/>
        <v>635.91599999999994</v>
      </c>
      <c r="G66" s="40">
        <f>$G$64+'[1]001-104'!AB61</f>
        <v>-0.50414972959999982</v>
      </c>
      <c r="H66" s="40"/>
      <c r="I66" s="40"/>
      <c r="K66" s="9">
        <f t="shared" si="1"/>
        <v>-252.07486479999992</v>
      </c>
    </row>
    <row r="67" spans="1:11">
      <c r="A67" t="s">
        <v>67</v>
      </c>
      <c r="B67" s="13"/>
      <c r="D67" s="13">
        <v>644.49099999999999</v>
      </c>
      <c r="E67" s="18">
        <f t="shared" si="2"/>
        <v>650.89099999999996</v>
      </c>
      <c r="G67" s="40">
        <f>$G$64+'[1]001-104'!AB62</f>
        <v>-0.50836972959999982</v>
      </c>
      <c r="H67" s="40"/>
      <c r="I67" s="40"/>
      <c r="K67" s="9">
        <f t="shared" si="1"/>
        <v>-254.1848647999999</v>
      </c>
    </row>
    <row r="68" spans="1:11">
      <c r="A68" t="s">
        <v>68</v>
      </c>
      <c r="B68" s="13"/>
      <c r="D68" s="13">
        <v>659.5</v>
      </c>
      <c r="E68" s="18">
        <f t="shared" si="2"/>
        <v>665.9</v>
      </c>
      <c r="G68" s="40">
        <f>$G$64+'[1]001-104'!AB63</f>
        <v>-0.50401972959999974</v>
      </c>
      <c r="H68" s="40"/>
      <c r="I68" s="40"/>
      <c r="K68" s="9">
        <f t="shared" si="1"/>
        <v>-252.00986479999986</v>
      </c>
    </row>
    <row r="69" spans="1:11">
      <c r="A69" t="s">
        <v>69</v>
      </c>
      <c r="B69" s="13"/>
      <c r="D69" s="13">
        <v>674.49699999999996</v>
      </c>
      <c r="E69" s="18">
        <f t="shared" si="2"/>
        <v>680.89699999999993</v>
      </c>
      <c r="G69" s="40">
        <f>$G$64+'[1]001-104'!AB64</f>
        <v>-0.50359972959999977</v>
      </c>
      <c r="H69" s="40"/>
      <c r="I69" s="40"/>
      <c r="K69" s="9">
        <f t="shared" si="1"/>
        <v>-251.79986479999988</v>
      </c>
    </row>
    <row r="70" spans="1:11">
      <c r="A70" t="s">
        <v>70</v>
      </c>
      <c r="B70" s="13"/>
      <c r="D70" s="13">
        <v>689.50599999999997</v>
      </c>
      <c r="E70" s="18">
        <f t="shared" si="2"/>
        <v>695.90599999999995</v>
      </c>
      <c r="G70" s="40">
        <f>$G$64+'[1]001-104'!AB65</f>
        <v>-0.52014972959999983</v>
      </c>
      <c r="H70" s="40"/>
      <c r="I70" s="40"/>
      <c r="K70" s="9">
        <f t="shared" si="1"/>
        <v>-260.07486479999994</v>
      </c>
    </row>
    <row r="71" spans="1:11">
      <c r="A71" t="s">
        <v>71</v>
      </c>
      <c r="B71" s="13"/>
      <c r="D71" s="13">
        <v>704.5</v>
      </c>
      <c r="E71" s="18">
        <f t="shared" si="2"/>
        <v>710.9</v>
      </c>
      <c r="G71" s="40">
        <f>$G$64+'[1]001-104'!AB66</f>
        <v>-0.51734972959999981</v>
      </c>
      <c r="H71" s="40"/>
      <c r="I71" s="40"/>
      <c r="K71" s="9">
        <f t="shared" si="1"/>
        <v>-258.67486479999991</v>
      </c>
    </row>
    <row r="72" spans="1:11">
      <c r="A72" t="s">
        <v>72</v>
      </c>
      <c r="B72" s="13"/>
      <c r="D72" s="13">
        <v>719.505</v>
      </c>
      <c r="E72" s="18">
        <f t="shared" si="2"/>
        <v>725.90499999999997</v>
      </c>
      <c r="G72" s="40">
        <f>$G$64+'[1]001-104'!AB67</f>
        <v>-0.51858972959999983</v>
      </c>
      <c r="H72" s="40"/>
      <c r="I72" s="40"/>
      <c r="K72" s="9">
        <f t="shared" si="1"/>
        <v>-259.29486479999991</v>
      </c>
    </row>
    <row r="73" spans="1:11">
      <c r="A73" t="s">
        <v>73</v>
      </c>
      <c r="B73" s="13"/>
      <c r="D73" s="13">
        <v>734.49699999999996</v>
      </c>
      <c r="E73" s="18">
        <f t="shared" si="2"/>
        <v>740.89699999999993</v>
      </c>
      <c r="G73" s="40">
        <f>$G$64+'[1]001-104'!AB68</f>
        <v>-0.52171972959999979</v>
      </c>
      <c r="H73" s="40"/>
      <c r="I73" s="40"/>
      <c r="K73" s="9">
        <f t="shared" si="1"/>
        <v>-260.85986479999991</v>
      </c>
    </row>
    <row r="74" spans="1:11">
      <c r="A74" t="s">
        <v>74</v>
      </c>
      <c r="B74" s="13"/>
      <c r="D74" s="13">
        <v>749.49699999999996</v>
      </c>
      <c r="E74" s="18">
        <f t="shared" si="2"/>
        <v>755.89699999999993</v>
      </c>
      <c r="G74" s="40">
        <f>$G$64+'[1]001-104'!AB69</f>
        <v>-0.52621972959999974</v>
      </c>
      <c r="H74" s="40"/>
      <c r="I74" s="40"/>
      <c r="K74" s="9">
        <f t="shared" si="1"/>
        <v>-263.10986479999985</v>
      </c>
    </row>
    <row r="75" spans="1:11">
      <c r="A75" t="s">
        <v>75</v>
      </c>
      <c r="B75" s="16"/>
      <c r="D75" s="16">
        <v>764.49199999999996</v>
      </c>
      <c r="E75" s="18">
        <f t="shared" si="2"/>
        <v>770.89199999999994</v>
      </c>
      <c r="G75" s="40">
        <f>(H75+I75)/2</f>
        <v>-0.54059466460000338</v>
      </c>
      <c r="H75" s="40">
        <f>$G$64+'[1]001-104'!AB70</f>
        <v>-0.53809972959999974</v>
      </c>
      <c r="I75" s="40">
        <f>$G$81+'[1]001-104'!AB73</f>
        <v>-0.54308959960000702</v>
      </c>
      <c r="K75" s="9">
        <f t="shared" si="1"/>
        <v>-270.2973323000017</v>
      </c>
    </row>
    <row r="76" spans="1:11">
      <c r="A76" t="s">
        <v>76</v>
      </c>
      <c r="B76" s="13"/>
      <c r="D76" s="13">
        <v>779.49900000000002</v>
      </c>
      <c r="E76" s="18">
        <f t="shared" si="2"/>
        <v>785.899</v>
      </c>
      <c r="G76" s="40">
        <f>$G$81+'[1]001-104'!AB74</f>
        <v>-0.52883959960000704</v>
      </c>
      <c r="H76" s="39"/>
      <c r="I76" s="40"/>
      <c r="K76" s="9">
        <f t="shared" si="1"/>
        <v>-264.41979980000355</v>
      </c>
    </row>
    <row r="77" spans="1:11">
      <c r="A77" t="s">
        <v>77</v>
      </c>
      <c r="B77" s="13"/>
      <c r="D77" s="13">
        <v>794.49699999999996</v>
      </c>
      <c r="E77" s="18">
        <f t="shared" si="2"/>
        <v>800.89699999999993</v>
      </c>
      <c r="G77" s="40">
        <f>$G$81+'[1]001-104'!AB75</f>
        <v>-0.52486959960000701</v>
      </c>
      <c r="H77" s="39"/>
      <c r="I77" s="40"/>
      <c r="K77" s="9">
        <f t="shared" si="1"/>
        <v>-262.43479980000353</v>
      </c>
    </row>
    <row r="78" spans="1:11">
      <c r="A78" t="s">
        <v>78</v>
      </c>
      <c r="B78" s="13"/>
      <c r="D78" s="13">
        <v>809.51</v>
      </c>
      <c r="E78" s="18">
        <f t="shared" si="2"/>
        <v>815.91</v>
      </c>
      <c r="G78" s="40">
        <f>$G$81+'[1]001-104'!AB76</f>
        <v>-0.53689959960000699</v>
      </c>
      <c r="H78" s="39"/>
      <c r="I78" s="40"/>
      <c r="K78" s="9">
        <f t="shared" si="1"/>
        <v>-268.44979980000352</v>
      </c>
    </row>
    <row r="79" spans="1:11">
      <c r="A79" t="s">
        <v>79</v>
      </c>
      <c r="B79" s="13"/>
      <c r="D79" s="13">
        <v>824.50099999999998</v>
      </c>
      <c r="E79" s="18">
        <f t="shared" si="2"/>
        <v>830.90099999999995</v>
      </c>
      <c r="G79" s="40">
        <f>$G$81+'[1]001-104'!AB77</f>
        <v>-0.54146959960000707</v>
      </c>
      <c r="H79" s="39"/>
      <c r="I79" s="40"/>
      <c r="K79" s="9">
        <f t="shared" si="1"/>
        <v>-270.73479980000354</v>
      </c>
    </row>
    <row r="80" spans="1:11">
      <c r="A80" t="s">
        <v>80</v>
      </c>
      <c r="B80" s="13"/>
      <c r="D80" s="13">
        <v>839.51099999999997</v>
      </c>
      <c r="E80" s="18">
        <f t="shared" si="2"/>
        <v>845.91099999999994</v>
      </c>
      <c r="G80" s="40">
        <f>$G$81+'[1]001-104'!AB78</f>
        <v>-0.53972959960000699</v>
      </c>
      <c r="H80" s="39"/>
      <c r="I80" s="40"/>
      <c r="K80" s="9">
        <f t="shared" si="1"/>
        <v>-269.86479980000348</v>
      </c>
    </row>
    <row r="81" spans="1:20" s="21" customFormat="1">
      <c r="A81" s="21" t="str">
        <f>A9</f>
        <v>GPS03N</v>
      </c>
      <c r="B81" s="13"/>
      <c r="D81" s="17">
        <f>D9</f>
        <v>841.59129999999993</v>
      </c>
      <c r="E81" s="17">
        <f>D81+6.4</f>
        <v>847.99129999999991</v>
      </c>
      <c r="G81" s="43">
        <f>G28+B9-$B$6</f>
        <v>-0.54876959960000704</v>
      </c>
      <c r="H81" s="43"/>
      <c r="I81" s="40"/>
      <c r="K81" s="9">
        <f t="shared" si="1"/>
        <v>-274.38479980000352</v>
      </c>
    </row>
    <row r="82" spans="1:20">
      <c r="A82" t="s">
        <v>81</v>
      </c>
      <c r="B82" s="13"/>
      <c r="D82" s="13">
        <v>854.50699999999995</v>
      </c>
      <c r="E82" s="18">
        <f t="shared" si="2"/>
        <v>860.90699999999993</v>
      </c>
      <c r="G82" s="40">
        <f>$G$81+'[1]001-104'!AB82</f>
        <v>-0.53850959960000699</v>
      </c>
      <c r="H82" s="39"/>
      <c r="I82" s="40"/>
      <c r="K82" s="9">
        <f t="shared" si="1"/>
        <v>-269.25479980000352</v>
      </c>
    </row>
    <row r="83" spans="1:20">
      <c r="A83" t="s">
        <v>82</v>
      </c>
      <c r="B83" s="13"/>
      <c r="D83" s="13">
        <v>869.50599999999997</v>
      </c>
      <c r="E83" s="18">
        <f t="shared" si="2"/>
        <v>875.90599999999995</v>
      </c>
      <c r="G83" s="40">
        <f>$G$81+'[1]001-104'!AB83</f>
        <v>-0.53807959960000706</v>
      </c>
      <c r="H83" s="39"/>
      <c r="I83" s="40"/>
      <c r="K83" s="9">
        <f t="shared" si="1"/>
        <v>-269.03979980000355</v>
      </c>
    </row>
    <row r="84" spans="1:20">
      <c r="A84" t="s">
        <v>83</v>
      </c>
      <c r="B84" s="13"/>
      <c r="D84" s="13">
        <v>884.48800000000006</v>
      </c>
      <c r="E84" s="18">
        <f t="shared" si="2"/>
        <v>890.88800000000003</v>
      </c>
      <c r="G84" s="40">
        <f>$G$81+'[1]001-104'!AB84</f>
        <v>-0.54729959960000707</v>
      </c>
      <c r="H84" s="39"/>
      <c r="I84" s="40"/>
      <c r="K84" s="9">
        <f t="shared" si="1"/>
        <v>-273.64979980000351</v>
      </c>
    </row>
    <row r="85" spans="1:20">
      <c r="A85" t="s">
        <v>84</v>
      </c>
      <c r="B85" s="13"/>
      <c r="D85" s="13">
        <v>899.50400000000002</v>
      </c>
      <c r="E85" s="18">
        <f t="shared" si="2"/>
        <v>905.904</v>
      </c>
      <c r="G85" s="40">
        <f>$G$81+'[1]001-104'!AB85</f>
        <v>-0.547949599600007</v>
      </c>
      <c r="H85" s="39"/>
      <c r="I85" s="40"/>
      <c r="K85" s="9">
        <f t="shared" ref="K85:K148" si="3">G85*500</f>
        <v>-273.9747998000035</v>
      </c>
    </row>
    <row r="86" spans="1:20">
      <c r="A86" t="s">
        <v>85</v>
      </c>
      <c r="B86" s="13"/>
      <c r="D86" s="13">
        <v>914.50300000000004</v>
      </c>
      <c r="E86" s="18">
        <f t="shared" ref="E86:E149" si="4">D86+6.4</f>
        <v>920.90300000000002</v>
      </c>
      <c r="G86" s="40">
        <f>$G$81+'[1]001-104'!AB86</f>
        <v>-0.54993959960000705</v>
      </c>
      <c r="H86" s="39"/>
      <c r="I86" s="40"/>
      <c r="K86" s="9">
        <f t="shared" si="3"/>
        <v>-274.9697998000035</v>
      </c>
    </row>
    <row r="87" spans="1:20">
      <c r="A87" t="s">
        <v>86</v>
      </c>
      <c r="B87" s="13"/>
      <c r="D87" s="13">
        <v>929.50900000000001</v>
      </c>
      <c r="E87" s="18">
        <f t="shared" si="4"/>
        <v>935.90899999999999</v>
      </c>
      <c r="G87" s="40">
        <f>$G$81+'[1]001-104'!AB87</f>
        <v>-0.54444959960000705</v>
      </c>
      <c r="H87" s="39"/>
      <c r="I87" s="40"/>
      <c r="K87" s="9">
        <f t="shared" si="3"/>
        <v>-272.22479980000355</v>
      </c>
      <c r="T87" s="13"/>
    </row>
    <row r="88" spans="1:20">
      <c r="A88" t="s">
        <v>87</v>
      </c>
      <c r="B88" s="13"/>
      <c r="D88" s="13">
        <v>944.48800000000006</v>
      </c>
      <c r="E88" s="18">
        <f t="shared" si="4"/>
        <v>950.88800000000003</v>
      </c>
      <c r="G88" s="40">
        <f>$G$81+'[1]001-104'!AB88</f>
        <v>-0.542679599600007</v>
      </c>
      <c r="H88" s="39"/>
      <c r="I88" s="40"/>
      <c r="K88" s="9">
        <f t="shared" si="3"/>
        <v>-271.3397998000035</v>
      </c>
      <c r="T88" s="13"/>
    </row>
    <row r="89" spans="1:20">
      <c r="A89" t="s">
        <v>88</v>
      </c>
      <c r="B89" s="13"/>
      <c r="D89" s="13">
        <v>959.50400000000002</v>
      </c>
      <c r="E89" s="18">
        <f t="shared" si="4"/>
        <v>965.904</v>
      </c>
      <c r="G89" s="40">
        <f>$G$81+'[1]001-104'!AB89</f>
        <v>-0.54139959960000705</v>
      </c>
      <c r="H89" s="39"/>
      <c r="I89" s="40"/>
      <c r="K89" s="9">
        <f t="shared" si="3"/>
        <v>-270.69979980000352</v>
      </c>
      <c r="T89" s="13"/>
    </row>
    <row r="90" spans="1:20">
      <c r="A90" t="s">
        <v>89</v>
      </c>
      <c r="B90" s="13"/>
      <c r="D90" s="13">
        <v>974.49900000000002</v>
      </c>
      <c r="E90" s="18">
        <f t="shared" si="4"/>
        <v>980.899</v>
      </c>
      <c r="G90" s="40">
        <f>$G$81+'[1]001-104'!AB90</f>
        <v>-0.53863959960000707</v>
      </c>
      <c r="H90" s="39"/>
      <c r="I90" s="40"/>
      <c r="K90" s="9">
        <f t="shared" si="3"/>
        <v>-269.31979980000352</v>
      </c>
      <c r="T90" s="13"/>
    </row>
    <row r="91" spans="1:20">
      <c r="A91" t="s">
        <v>90</v>
      </c>
      <c r="B91" s="13"/>
      <c r="D91" s="13">
        <v>989.49199999999996</v>
      </c>
      <c r="E91" s="18">
        <f t="shared" si="4"/>
        <v>995.89199999999994</v>
      </c>
      <c r="G91" s="40">
        <f>$G$81+'[1]001-104'!AB91</f>
        <v>-0.54103959960000703</v>
      </c>
      <c r="H91" s="39"/>
      <c r="I91" s="40"/>
      <c r="K91" s="9">
        <f t="shared" si="3"/>
        <v>-270.51979980000351</v>
      </c>
      <c r="T91" s="13"/>
    </row>
    <row r="92" spans="1:20">
      <c r="A92" t="s">
        <v>91</v>
      </c>
      <c r="B92" s="13"/>
      <c r="D92" s="13">
        <v>1004.495</v>
      </c>
      <c r="E92" s="18">
        <f t="shared" si="4"/>
        <v>1010.895</v>
      </c>
      <c r="G92" s="40">
        <f>$G$81+'[1]001-104'!AB92</f>
        <v>-0.55257959960000702</v>
      </c>
      <c r="H92" s="39"/>
      <c r="I92" s="40"/>
      <c r="K92" s="9">
        <f t="shared" si="3"/>
        <v>-276.28979980000349</v>
      </c>
      <c r="T92" s="13"/>
    </row>
    <row r="93" spans="1:20">
      <c r="A93" t="s">
        <v>92</v>
      </c>
      <c r="B93" s="13"/>
      <c r="D93" s="13">
        <v>1019.496</v>
      </c>
      <c r="E93" s="18">
        <f t="shared" si="4"/>
        <v>1025.896</v>
      </c>
      <c r="G93" s="40">
        <f>$G$81+'[1]001-104'!AB93</f>
        <v>-0.548949599600007</v>
      </c>
      <c r="H93" s="39"/>
      <c r="I93" s="40"/>
      <c r="K93" s="9">
        <f t="shared" si="3"/>
        <v>-274.4747998000035</v>
      </c>
      <c r="T93" s="13"/>
    </row>
    <row r="94" spans="1:20">
      <c r="A94" t="s">
        <v>93</v>
      </c>
      <c r="B94" s="16"/>
      <c r="D94" s="16">
        <v>1034.4929999999999</v>
      </c>
      <c r="E94" s="18">
        <f t="shared" si="4"/>
        <v>1040.893</v>
      </c>
      <c r="G94" s="40">
        <f>(H94+I94)/2</f>
        <v>-0.55025957620000432</v>
      </c>
      <c r="H94" s="40">
        <f>$G$81+'[1]001-104'!AB94</f>
        <v>-0.55374959960000703</v>
      </c>
      <c r="I94" s="40">
        <f>$G$106+'[1]001-104'!AB97</f>
        <v>-0.54676955280000161</v>
      </c>
      <c r="K94" s="9">
        <f t="shared" si="3"/>
        <v>-275.12978810000214</v>
      </c>
      <c r="T94" s="13"/>
    </row>
    <row r="95" spans="1:20">
      <c r="A95" t="s">
        <v>94</v>
      </c>
      <c r="B95" s="13"/>
      <c r="D95" s="13">
        <v>1049.499</v>
      </c>
      <c r="E95" s="18">
        <f t="shared" si="4"/>
        <v>1055.8990000000001</v>
      </c>
      <c r="G95" s="40">
        <f>$G$106+'[1]001-104'!AB98</f>
        <v>-0.54676955280000161</v>
      </c>
      <c r="H95" s="40"/>
      <c r="I95" s="40"/>
      <c r="K95" s="9">
        <f t="shared" si="3"/>
        <v>-273.38477640000082</v>
      </c>
      <c r="T95" s="13"/>
    </row>
    <row r="96" spans="1:20">
      <c r="A96" t="s">
        <v>95</v>
      </c>
      <c r="B96" s="13"/>
      <c r="D96" s="13">
        <v>1064.4929999999999</v>
      </c>
      <c r="E96" s="18">
        <f t="shared" si="4"/>
        <v>1070.893</v>
      </c>
      <c r="G96" s="40">
        <f>$G$106+'[1]001-104'!AB99</f>
        <v>-0.5517495528000016</v>
      </c>
      <c r="H96" s="40"/>
      <c r="I96" s="40"/>
      <c r="K96" s="9">
        <f t="shared" si="3"/>
        <v>-275.87477640000083</v>
      </c>
      <c r="T96" s="13"/>
    </row>
    <row r="97" spans="1:20">
      <c r="A97" t="s">
        <v>96</v>
      </c>
      <c r="B97" s="13"/>
      <c r="D97" s="13">
        <v>1079.499</v>
      </c>
      <c r="E97" s="18">
        <f t="shared" si="4"/>
        <v>1085.8990000000001</v>
      </c>
      <c r="G97" s="40">
        <f>$G$106+'[1]001-104'!AB100</f>
        <v>-0.54818955280000159</v>
      </c>
      <c r="H97" s="40"/>
      <c r="I97" s="40"/>
      <c r="K97" s="9">
        <f t="shared" si="3"/>
        <v>-274.0947764000008</v>
      </c>
      <c r="T97" s="13"/>
    </row>
    <row r="98" spans="1:20">
      <c r="A98" t="s">
        <v>97</v>
      </c>
      <c r="B98" s="13"/>
      <c r="D98" s="13">
        <v>1094.492</v>
      </c>
      <c r="E98" s="18">
        <f t="shared" si="4"/>
        <v>1100.8920000000001</v>
      </c>
      <c r="G98" s="40">
        <f>$G$106+'[1]001-104'!AB101</f>
        <v>-0.54941955280000165</v>
      </c>
      <c r="H98" s="40"/>
      <c r="I98" s="40"/>
      <c r="K98" s="9">
        <f t="shared" si="3"/>
        <v>-274.70977640000081</v>
      </c>
      <c r="T98" s="13"/>
    </row>
    <row r="99" spans="1:20">
      <c r="A99" t="s">
        <v>98</v>
      </c>
      <c r="B99" s="13"/>
      <c r="D99" s="13">
        <v>1109.502</v>
      </c>
      <c r="E99" s="18">
        <f t="shared" si="4"/>
        <v>1115.902</v>
      </c>
      <c r="G99" s="40">
        <f>$G$106+'[1]001-104'!AB102</f>
        <v>-0.5613595528000016</v>
      </c>
      <c r="H99" s="40"/>
      <c r="I99" s="40"/>
      <c r="K99" s="9">
        <f t="shared" si="3"/>
        <v>-280.67977640000078</v>
      </c>
      <c r="T99" s="13"/>
    </row>
    <row r="100" spans="1:20">
      <c r="A100" t="s">
        <v>99</v>
      </c>
      <c r="B100" s="13"/>
      <c r="D100" s="13">
        <v>1124.5</v>
      </c>
      <c r="E100" s="18">
        <f t="shared" si="4"/>
        <v>1130.9000000000001</v>
      </c>
      <c r="G100" s="40">
        <f>$G$106+'[1]001-104'!AB103</f>
        <v>-0.56522955280000164</v>
      </c>
      <c r="H100" s="40"/>
      <c r="I100" s="40"/>
      <c r="K100" s="9">
        <f t="shared" si="3"/>
        <v>-282.61477640000084</v>
      </c>
      <c r="T100" s="13"/>
    </row>
    <row r="101" spans="1:20">
      <c r="A101" t="s">
        <v>100</v>
      </c>
      <c r="B101" s="13"/>
      <c r="D101" s="13">
        <v>1139.502</v>
      </c>
      <c r="E101" s="18">
        <f t="shared" si="4"/>
        <v>1145.902</v>
      </c>
      <c r="G101" s="40">
        <f>$G$106+'[1]001-104'!AB104</f>
        <v>-0.56385955280000166</v>
      </c>
      <c r="H101" s="40"/>
      <c r="I101" s="40"/>
      <c r="K101" s="9">
        <f t="shared" si="3"/>
        <v>-281.92977640000083</v>
      </c>
      <c r="T101" s="13"/>
    </row>
    <row r="102" spans="1:20">
      <c r="A102" t="s">
        <v>101</v>
      </c>
      <c r="B102" s="13"/>
      <c r="D102" s="13">
        <v>1154.502</v>
      </c>
      <c r="E102" s="18">
        <f t="shared" si="4"/>
        <v>1160.902</v>
      </c>
      <c r="G102" s="40">
        <f>$G$106+'[1]001-104'!AB105</f>
        <v>-0.56835955280000161</v>
      </c>
      <c r="H102" s="40"/>
      <c r="I102" s="40"/>
      <c r="K102" s="9">
        <f t="shared" si="3"/>
        <v>-284.17977640000083</v>
      </c>
      <c r="T102" s="13"/>
    </row>
    <row r="103" spans="1:20">
      <c r="A103" t="s">
        <v>102</v>
      </c>
      <c r="B103" s="13"/>
      <c r="D103" s="13">
        <v>1169.501</v>
      </c>
      <c r="E103" s="18">
        <f t="shared" si="4"/>
        <v>1175.9010000000001</v>
      </c>
      <c r="G103" s="40">
        <f>$G$106+'[1]001-104'!AB106</f>
        <v>-0.56621955280000158</v>
      </c>
      <c r="H103" s="40"/>
      <c r="I103" s="40"/>
      <c r="K103" s="9">
        <f t="shared" si="3"/>
        <v>-283.10977640000078</v>
      </c>
      <c r="T103" s="13"/>
    </row>
    <row r="104" spans="1:20">
      <c r="A104" t="s">
        <v>103</v>
      </c>
      <c r="B104" s="13"/>
      <c r="D104" s="13">
        <v>1184.509</v>
      </c>
      <c r="E104" s="18">
        <f t="shared" si="4"/>
        <v>1190.9090000000001</v>
      </c>
      <c r="G104" s="40">
        <f>$G$106+'[1]001-104'!AB107</f>
        <v>-0.56516955280000158</v>
      </c>
      <c r="H104" s="40"/>
      <c r="I104" s="40"/>
      <c r="K104" s="9">
        <f t="shared" si="3"/>
        <v>-282.58477640000081</v>
      </c>
      <c r="T104" s="13"/>
    </row>
    <row r="105" spans="1:20">
      <c r="A105" t="s">
        <v>104</v>
      </c>
      <c r="B105" s="13"/>
      <c r="D105" s="13">
        <v>1199.5070000000001</v>
      </c>
      <c r="E105" s="18">
        <f t="shared" si="4"/>
        <v>1205.9070000000002</v>
      </c>
      <c r="G105" s="40">
        <f>$G$106+'[1]001-104'!AB108</f>
        <v>-0.57455955280000159</v>
      </c>
      <c r="H105" s="40"/>
      <c r="I105" s="40"/>
      <c r="K105" s="9">
        <f t="shared" si="3"/>
        <v>-287.2797764000008</v>
      </c>
      <c r="T105" s="13"/>
    </row>
    <row r="106" spans="1:20" s="21" customFormat="1">
      <c r="A106" s="21" t="str">
        <f>A10</f>
        <v>GPS04N</v>
      </c>
      <c r="B106" s="22"/>
      <c r="D106" s="17">
        <f>D10</f>
        <v>1201.5931</v>
      </c>
      <c r="E106" s="17">
        <f>D106+6.4</f>
        <v>1207.9931000000001</v>
      </c>
      <c r="G106" s="43">
        <f>G28+B10-$B$6</f>
        <v>-0.57320955280000163</v>
      </c>
      <c r="H106" s="43"/>
      <c r="I106" s="40"/>
      <c r="K106" s="9">
        <f t="shared" si="3"/>
        <v>-286.60477640000079</v>
      </c>
      <c r="T106" s="17"/>
    </row>
    <row r="107" spans="1:20">
      <c r="A107" t="s">
        <v>105</v>
      </c>
      <c r="B107" s="13"/>
      <c r="D107" s="13">
        <v>1214.502</v>
      </c>
      <c r="E107" s="18">
        <f t="shared" si="4"/>
        <v>1220.902</v>
      </c>
      <c r="G107" s="40">
        <f>$G$106+'[1]001-104'!AB111</f>
        <v>-0.57121955280000158</v>
      </c>
      <c r="H107" s="40"/>
      <c r="I107" s="40"/>
      <c r="K107" s="9">
        <f t="shared" si="3"/>
        <v>-285.60977640000078</v>
      </c>
      <c r="T107" s="13"/>
    </row>
    <row r="108" spans="1:20">
      <c r="A108" t="s">
        <v>106</v>
      </c>
      <c r="B108" s="13"/>
      <c r="D108" s="13">
        <v>1229.502</v>
      </c>
      <c r="E108" s="18">
        <f t="shared" si="4"/>
        <v>1235.902</v>
      </c>
      <c r="G108" s="40">
        <f>$G$106+'[1]001-104'!AB112</f>
        <v>-0.57863955280000168</v>
      </c>
      <c r="H108" s="40"/>
      <c r="I108" s="40"/>
      <c r="K108" s="9">
        <f t="shared" si="3"/>
        <v>-289.31977640000082</v>
      </c>
      <c r="T108" s="13"/>
    </row>
    <row r="109" spans="1:20">
      <c r="A109" t="s">
        <v>107</v>
      </c>
      <c r="B109" s="13"/>
      <c r="D109" s="13">
        <v>1244.4939999999999</v>
      </c>
      <c r="E109" s="18">
        <f t="shared" si="4"/>
        <v>1250.894</v>
      </c>
      <c r="G109" s="40">
        <f>$G$106+'[1]001-104'!AB113</f>
        <v>-0.58324955280000168</v>
      </c>
      <c r="H109" s="40"/>
      <c r="I109" s="40"/>
      <c r="K109" s="9">
        <f t="shared" si="3"/>
        <v>-291.62477640000083</v>
      </c>
      <c r="T109" s="13"/>
    </row>
    <row r="110" spans="1:20">
      <c r="A110" t="s">
        <v>108</v>
      </c>
      <c r="B110" s="13"/>
      <c r="D110" s="13">
        <v>1259.5150000000001</v>
      </c>
      <c r="E110" s="18">
        <f t="shared" si="4"/>
        <v>1265.9150000000002</v>
      </c>
      <c r="G110" s="40">
        <f>$G$106+'[1]001-104'!AB114</f>
        <v>-0.58018955280000162</v>
      </c>
      <c r="H110" s="40"/>
      <c r="I110" s="40"/>
      <c r="K110" s="9">
        <f t="shared" si="3"/>
        <v>-290.0947764000008</v>
      </c>
      <c r="T110" s="13"/>
    </row>
    <row r="111" spans="1:20">
      <c r="A111" t="s">
        <v>109</v>
      </c>
      <c r="B111" s="13"/>
      <c r="D111" s="13">
        <v>1274.5029999999999</v>
      </c>
      <c r="E111" s="18">
        <f t="shared" si="4"/>
        <v>1280.903</v>
      </c>
      <c r="G111" s="40">
        <f>$G$106+'[1]001-104'!AB115</f>
        <v>-0.58201955280000162</v>
      </c>
      <c r="H111" s="40"/>
      <c r="I111" s="40"/>
      <c r="K111" s="9">
        <f t="shared" si="3"/>
        <v>-291.00977640000082</v>
      </c>
      <c r="T111" s="13"/>
    </row>
    <row r="112" spans="1:20">
      <c r="A112" t="s">
        <v>110</v>
      </c>
      <c r="B112" s="13"/>
      <c r="D112" s="13">
        <v>1289.501</v>
      </c>
      <c r="E112" s="18">
        <f t="shared" si="4"/>
        <v>1295.9010000000001</v>
      </c>
      <c r="G112" s="40">
        <f>$G$106+'[1]001-104'!AB116</f>
        <v>-0.58835955280000163</v>
      </c>
      <c r="H112" s="40"/>
      <c r="I112" s="40"/>
      <c r="K112" s="9">
        <f t="shared" si="3"/>
        <v>-294.17977640000083</v>
      </c>
      <c r="T112" s="13"/>
    </row>
    <row r="113" spans="1:20">
      <c r="A113" t="s">
        <v>111</v>
      </c>
      <c r="B113" s="13"/>
      <c r="D113" s="13">
        <v>1304.5</v>
      </c>
      <c r="E113" s="18">
        <f t="shared" si="4"/>
        <v>1310.9</v>
      </c>
      <c r="G113" s="40">
        <f>$G$106+'[1]001-104'!AB117</f>
        <v>-0.58171955280000165</v>
      </c>
      <c r="H113" s="40"/>
      <c r="I113" s="40"/>
      <c r="K113" s="9">
        <f t="shared" si="3"/>
        <v>-290.85977640000084</v>
      </c>
      <c r="T113" s="13"/>
    </row>
    <row r="114" spans="1:20">
      <c r="A114" t="s">
        <v>112</v>
      </c>
      <c r="B114" s="13"/>
      <c r="D114" s="13">
        <v>1319.4929999999999</v>
      </c>
      <c r="E114" s="18">
        <f t="shared" si="4"/>
        <v>1325.893</v>
      </c>
      <c r="G114" s="40">
        <f>$G$106+'[1]001-104'!AB118</f>
        <v>-0.58664955280000164</v>
      </c>
      <c r="I114" s="40"/>
      <c r="K114" s="9">
        <f t="shared" si="3"/>
        <v>-293.32477640000081</v>
      </c>
      <c r="T114" s="13"/>
    </row>
    <row r="115" spans="1:20">
      <c r="A115" t="s">
        <v>113</v>
      </c>
      <c r="B115" s="16"/>
      <c r="D115" s="16">
        <v>1334.489</v>
      </c>
      <c r="E115" s="18">
        <f t="shared" si="4"/>
        <v>1340.8890000000001</v>
      </c>
      <c r="G115" s="40">
        <f>(H115+I115)/2</f>
        <v>-0.58831447480000043</v>
      </c>
      <c r="H115" s="40">
        <f>$G$106+'[1]001-104'!AB119</f>
        <v>-0.58574955280000163</v>
      </c>
      <c r="I115" s="40">
        <f>$G$123+'[1]001-104'!AB122</f>
        <v>-0.59087939679999935</v>
      </c>
      <c r="K115" s="9">
        <f t="shared" si="3"/>
        <v>-294.15723740000021</v>
      </c>
      <c r="T115" s="13"/>
    </row>
    <row r="116" spans="1:20">
      <c r="A116" t="s">
        <v>114</v>
      </c>
      <c r="B116" s="13"/>
      <c r="D116" s="13">
        <v>1349.51</v>
      </c>
      <c r="E116" s="18">
        <f t="shared" si="4"/>
        <v>1355.91</v>
      </c>
      <c r="G116" s="40">
        <f>$G$123+'[1]001-104'!AB123</f>
        <v>-0.58284939679999936</v>
      </c>
      <c r="H116" s="40"/>
      <c r="I116" s="40"/>
      <c r="K116" s="9">
        <f t="shared" si="3"/>
        <v>-291.42469839999967</v>
      </c>
      <c r="T116" s="13"/>
    </row>
    <row r="117" spans="1:20">
      <c r="A117" t="s">
        <v>115</v>
      </c>
      <c r="B117" s="13"/>
      <c r="D117" s="13">
        <v>1364.4960000000001</v>
      </c>
      <c r="E117" s="18">
        <f t="shared" si="4"/>
        <v>1370.8960000000002</v>
      </c>
      <c r="G117" s="40">
        <f>$G$123+'[1]001-104'!AB124</f>
        <v>-0.59286939679999939</v>
      </c>
      <c r="H117" s="40"/>
      <c r="I117" s="40"/>
      <c r="K117" s="9">
        <f t="shared" si="3"/>
        <v>-296.43469839999972</v>
      </c>
      <c r="T117" s="13"/>
    </row>
    <row r="118" spans="1:20">
      <c r="A118" t="s">
        <v>116</v>
      </c>
      <c r="B118" s="13"/>
      <c r="D118" s="13">
        <v>1379.5</v>
      </c>
      <c r="E118" s="18">
        <f t="shared" si="4"/>
        <v>1385.9</v>
      </c>
      <c r="G118" s="40">
        <f>$G$123+'[1]001-104'!AB125</f>
        <v>-0.58778939679999942</v>
      </c>
      <c r="H118" s="40"/>
      <c r="I118" s="40"/>
      <c r="K118" s="9">
        <f t="shared" si="3"/>
        <v>-293.8946983999997</v>
      </c>
      <c r="T118" s="13"/>
    </row>
    <row r="119" spans="1:20">
      <c r="A119" t="s">
        <v>117</v>
      </c>
      <c r="B119" s="13"/>
      <c r="D119" s="13">
        <v>1394.4929999999999</v>
      </c>
      <c r="E119" s="18">
        <f t="shared" si="4"/>
        <v>1400.893</v>
      </c>
      <c r="G119" s="40">
        <f>$G$123+'[1]001-104'!AB126</f>
        <v>-0.59253939679999934</v>
      </c>
      <c r="H119" s="69"/>
      <c r="I119" s="40"/>
      <c r="K119" s="9">
        <f t="shared" si="3"/>
        <v>-296.2696983999997</v>
      </c>
      <c r="T119" s="13"/>
    </row>
    <row r="120" spans="1:20">
      <c r="A120" t="s">
        <v>118</v>
      </c>
      <c r="B120" s="13"/>
      <c r="D120" s="13">
        <v>1409.498</v>
      </c>
      <c r="E120" s="18">
        <f t="shared" si="4"/>
        <v>1415.8980000000001</v>
      </c>
      <c r="G120" s="40">
        <f>$G$123+'[1]001-104'!AB127</f>
        <v>-0.59140939679999938</v>
      </c>
      <c r="H120" s="39"/>
      <c r="I120" s="40"/>
      <c r="K120" s="9">
        <f t="shared" si="3"/>
        <v>-295.7046983999997</v>
      </c>
      <c r="T120" s="13"/>
    </row>
    <row r="121" spans="1:20">
      <c r="A121" t="s">
        <v>119</v>
      </c>
      <c r="B121" s="13"/>
      <c r="D121" s="13">
        <v>1424.492</v>
      </c>
      <c r="E121" s="18">
        <f t="shared" si="4"/>
        <v>1430.8920000000001</v>
      </c>
      <c r="G121" s="40">
        <f>$G$123+'[1]001-104'!AB128</f>
        <v>-0.59385939679999933</v>
      </c>
      <c r="H121" s="39"/>
      <c r="I121" s="40"/>
      <c r="K121" s="9">
        <f t="shared" si="3"/>
        <v>-296.92969839999967</v>
      </c>
      <c r="T121" s="13"/>
    </row>
    <row r="122" spans="1:20">
      <c r="A122" t="s">
        <v>120</v>
      </c>
      <c r="B122" s="13"/>
      <c r="D122" s="13">
        <v>1439.4960000000001</v>
      </c>
      <c r="E122" s="18">
        <f t="shared" si="4"/>
        <v>1445.8960000000002</v>
      </c>
      <c r="G122" s="40">
        <f>$G$123+'[1]001-104'!AB129</f>
        <v>-0.59226939679999935</v>
      </c>
      <c r="H122" s="39"/>
      <c r="I122" s="40"/>
      <c r="K122" s="9">
        <f t="shared" si="3"/>
        <v>-296.13469839999965</v>
      </c>
      <c r="T122" s="13"/>
    </row>
    <row r="123" spans="1:20" s="21" customFormat="1">
      <c r="A123" s="21" t="str">
        <f>A11</f>
        <v>GPS05N</v>
      </c>
      <c r="B123" s="22"/>
      <c r="D123" s="17">
        <f>D11</f>
        <v>1441.5991000000001</v>
      </c>
      <c r="E123" s="17">
        <f>D123+6.4</f>
        <v>1447.9991000000002</v>
      </c>
      <c r="G123" s="43">
        <f>G28+B11-$B$6</f>
        <v>-0.58906939679999937</v>
      </c>
      <c r="H123" s="43"/>
      <c r="I123" s="40"/>
      <c r="K123" s="9">
        <f t="shared" si="3"/>
        <v>-294.53469839999968</v>
      </c>
      <c r="T123" s="17"/>
    </row>
    <row r="124" spans="1:20">
      <c r="A124" t="s">
        <v>121</v>
      </c>
      <c r="B124" s="13"/>
      <c r="D124" s="13">
        <v>1454.492</v>
      </c>
      <c r="E124" s="18">
        <f t="shared" si="4"/>
        <v>1460.8920000000001</v>
      </c>
      <c r="G124" s="40">
        <f t="shared" ref="G124:G130" si="5">(H124+I124)/2</f>
        <v>-0.60064939679999929</v>
      </c>
      <c r="H124" s="40">
        <f>$G$123+'[1]001-104'!AB130</f>
        <v>-0.59873939679999932</v>
      </c>
      <c r="I124" s="40">
        <f>$G$123+'[2]098-166'!AA9</f>
        <v>-0.60255939679999937</v>
      </c>
      <c r="K124" s="9">
        <f t="shared" si="3"/>
        <v>-300.32469839999965</v>
      </c>
      <c r="T124" s="13"/>
    </row>
    <row r="125" spans="1:20">
      <c r="A125" t="s">
        <v>122</v>
      </c>
      <c r="B125" s="13"/>
      <c r="D125" s="13">
        <v>1469.5029999999999</v>
      </c>
      <c r="E125" s="18">
        <f t="shared" si="4"/>
        <v>1475.903</v>
      </c>
      <c r="G125" s="40">
        <f t="shared" si="5"/>
        <v>-0.59948939679999935</v>
      </c>
      <c r="H125" s="40">
        <f>$G$123+'[1]001-104'!AB131</f>
        <v>-0.59446939679999933</v>
      </c>
      <c r="I125" s="40">
        <f>$G$123+'[2]098-166'!AA10</f>
        <v>-0.60450939679999938</v>
      </c>
      <c r="K125" s="9">
        <f t="shared" si="3"/>
        <v>-299.74469839999966</v>
      </c>
      <c r="T125" s="13"/>
    </row>
    <row r="126" spans="1:20">
      <c r="A126" t="s">
        <v>123</v>
      </c>
      <c r="B126" s="13"/>
      <c r="D126" s="13">
        <v>1484.498</v>
      </c>
      <c r="E126" s="18">
        <f t="shared" si="4"/>
        <v>1490.8980000000001</v>
      </c>
      <c r="G126" s="40">
        <f t="shared" si="5"/>
        <v>-0.59373939679999932</v>
      </c>
      <c r="H126" s="40">
        <f>$G$123+'[1]001-104'!AB132</f>
        <v>-0.58710939679999941</v>
      </c>
      <c r="I126" s="40">
        <f>$G$123+'[2]098-166'!AA11</f>
        <v>-0.60036939679999934</v>
      </c>
      <c r="K126" s="9">
        <f t="shared" si="3"/>
        <v>-296.86969839999966</v>
      </c>
      <c r="T126" s="13"/>
    </row>
    <row r="127" spans="1:20">
      <c r="A127" t="s">
        <v>124</v>
      </c>
      <c r="B127" s="13"/>
      <c r="D127" s="13">
        <v>1499.5029999999999</v>
      </c>
      <c r="E127" s="18">
        <f t="shared" si="4"/>
        <v>1505.903</v>
      </c>
      <c r="G127" s="40">
        <f t="shared" si="5"/>
        <v>-0.60585439679999942</v>
      </c>
      <c r="H127" s="40">
        <f>$G$123+'[1]001-104'!AB133</f>
        <v>-0.59998939679999941</v>
      </c>
      <c r="I127" s="40">
        <f>$G$123+'[2]098-166'!AA12</f>
        <v>-0.61171939679999932</v>
      </c>
      <c r="K127" s="9">
        <f t="shared" si="3"/>
        <v>-302.92719839999972</v>
      </c>
      <c r="T127" s="13"/>
    </row>
    <row r="128" spans="1:20">
      <c r="A128" t="s">
        <v>125</v>
      </c>
      <c r="B128" s="13"/>
      <c r="D128" s="13">
        <v>1514.4849999999999</v>
      </c>
      <c r="E128" s="18">
        <f t="shared" si="4"/>
        <v>1520.885</v>
      </c>
      <c r="G128" s="40">
        <f t="shared" si="5"/>
        <v>-0.59147939679999939</v>
      </c>
      <c r="H128" s="40">
        <f>$G$123+'[1]001-104'!AB134</f>
        <v>-0.59056939679999931</v>
      </c>
      <c r="I128" s="40">
        <f>$G$123+'[2]098-166'!AA13</f>
        <v>-0.59238939679999936</v>
      </c>
      <c r="K128" s="9">
        <f t="shared" si="3"/>
        <v>-295.73969839999967</v>
      </c>
      <c r="T128" s="13"/>
    </row>
    <row r="129" spans="1:20">
      <c r="A129" t="s">
        <v>126</v>
      </c>
      <c r="B129" s="16"/>
      <c r="D129" s="16">
        <v>1529.894</v>
      </c>
      <c r="E129" s="18">
        <f t="shared" si="4"/>
        <v>1536.2940000000001</v>
      </c>
      <c r="G129" s="40">
        <f t="shared" si="5"/>
        <v>-0.57829939679999942</v>
      </c>
      <c r="H129" s="40">
        <f>$G$123+'[1]001-104'!AB135</f>
        <v>-0.58085939679999932</v>
      </c>
      <c r="I129" s="40">
        <f>$G$123+'[2]098-166'!AA14</f>
        <v>-0.57573939679999941</v>
      </c>
      <c r="K129" s="9">
        <f t="shared" si="3"/>
        <v>-289.14969839999969</v>
      </c>
      <c r="T129" s="13"/>
    </row>
    <row r="130" spans="1:20">
      <c r="A130" t="s">
        <v>127</v>
      </c>
      <c r="B130" s="16"/>
      <c r="D130" s="16">
        <v>1544.0940000000001</v>
      </c>
      <c r="E130" s="18">
        <f t="shared" si="4"/>
        <v>1550.4940000000001</v>
      </c>
      <c r="G130" s="40">
        <f t="shared" si="5"/>
        <v>-0.58669439679999935</v>
      </c>
      <c r="H130" s="40">
        <f>$G$123+'[1]001-104'!AB136</f>
        <v>-0.58982939679999935</v>
      </c>
      <c r="I130" s="40">
        <f>$G$123+'[2]098-166'!AA15</f>
        <v>-0.58355939679999935</v>
      </c>
      <c r="K130" s="9">
        <f t="shared" si="3"/>
        <v>-293.34719839999968</v>
      </c>
      <c r="T130" s="13"/>
    </row>
    <row r="131" spans="1:20">
      <c r="A131" t="s">
        <v>128</v>
      </c>
      <c r="B131" s="16"/>
      <c r="D131" s="16">
        <v>1559.501</v>
      </c>
      <c r="E131" s="18">
        <f t="shared" si="4"/>
        <v>1565.9010000000001</v>
      </c>
      <c r="G131" s="40">
        <f>$G$123+'[2]098-166'!AA16</f>
        <v>-0.57658939679999932</v>
      </c>
      <c r="H131" s="39"/>
      <c r="I131" s="40"/>
      <c r="K131" s="9">
        <f t="shared" si="3"/>
        <v>-288.29469839999967</v>
      </c>
      <c r="T131" s="15"/>
    </row>
    <row r="132" spans="1:20">
      <c r="A132" t="s">
        <v>129</v>
      </c>
      <c r="B132" s="13"/>
      <c r="D132" s="13">
        <v>1574.482</v>
      </c>
      <c r="E132" s="18">
        <f t="shared" si="4"/>
        <v>1580.8820000000001</v>
      </c>
      <c r="G132" s="40">
        <f>$G$123+'[2]098-166'!AA17</f>
        <v>-0.57751939679999942</v>
      </c>
      <c r="H132" s="39"/>
      <c r="I132" s="40"/>
      <c r="K132" s="9">
        <f t="shared" si="3"/>
        <v>-288.75969839999971</v>
      </c>
      <c r="T132" s="16"/>
    </row>
    <row r="133" spans="1:20">
      <c r="A133" t="s">
        <v>130</v>
      </c>
      <c r="B133" s="13"/>
      <c r="D133" s="13">
        <v>1589.4949999999999</v>
      </c>
      <c r="E133" s="18">
        <f t="shared" si="4"/>
        <v>1595.895</v>
      </c>
      <c r="G133" s="40">
        <f>$G$123+'[2]098-166'!AA18</f>
        <v>-0.5647893967999994</v>
      </c>
      <c r="H133" s="39"/>
      <c r="I133" s="40"/>
      <c r="K133" s="9">
        <f t="shared" si="3"/>
        <v>-282.3946983999997</v>
      </c>
      <c r="T133" s="16"/>
    </row>
    <row r="134" spans="1:20">
      <c r="A134" t="s">
        <v>131</v>
      </c>
      <c r="B134" s="16"/>
      <c r="D134" s="16">
        <v>1604.491</v>
      </c>
      <c r="E134" s="18">
        <f t="shared" si="4"/>
        <v>1610.8910000000001</v>
      </c>
      <c r="G134" s="40">
        <f>(H134+I134)/2</f>
        <v>-0.56961951639999797</v>
      </c>
      <c r="H134" s="40">
        <f>$G$123+'[2]098-166'!AA19</f>
        <v>-0.56326939679999932</v>
      </c>
      <c r="I134" s="40">
        <f>$G$146+'[2]098-166'!AA24</f>
        <v>-0.57596963599999673</v>
      </c>
      <c r="K134" s="9">
        <f t="shared" si="3"/>
        <v>-284.80975819999901</v>
      </c>
      <c r="T134" s="16"/>
    </row>
    <row r="135" spans="1:20">
      <c r="A135" t="s">
        <v>132</v>
      </c>
      <c r="B135" s="16"/>
      <c r="D135" s="16">
        <v>1619.4860000000001</v>
      </c>
      <c r="E135" s="18">
        <f t="shared" si="4"/>
        <v>1625.8860000000002</v>
      </c>
      <c r="G135" s="40">
        <f>(H135+I135)/2</f>
        <v>-0.57310451639999804</v>
      </c>
      <c r="H135" s="40">
        <f>$G$123+'[2]098-166'!AA20</f>
        <v>-0.56681939679999938</v>
      </c>
      <c r="I135" s="40">
        <f>$G$146+'[2]098-166'!AA25</f>
        <v>-0.57938963599999671</v>
      </c>
      <c r="K135" s="9">
        <f t="shared" si="3"/>
        <v>-286.55225819999902</v>
      </c>
      <c r="T135" s="16"/>
    </row>
    <row r="136" spans="1:20">
      <c r="A136" t="s">
        <v>133</v>
      </c>
      <c r="B136" s="16"/>
      <c r="D136" s="16">
        <v>1634.4780000000001</v>
      </c>
      <c r="E136" s="18">
        <f t="shared" si="4"/>
        <v>1640.8780000000002</v>
      </c>
      <c r="G136" s="40">
        <f>$G$146+'[2]098-166'!AA26</f>
        <v>-0.58178963599999678</v>
      </c>
      <c r="H136" s="39"/>
      <c r="I136" s="40"/>
      <c r="K136" s="9">
        <f t="shared" si="3"/>
        <v>-290.89481799999839</v>
      </c>
      <c r="T136" s="16"/>
    </row>
    <row r="137" spans="1:20">
      <c r="A137" t="s">
        <v>134</v>
      </c>
      <c r="B137" s="16"/>
      <c r="D137" s="16">
        <v>1649.4870000000001</v>
      </c>
      <c r="E137" s="18">
        <f t="shared" si="4"/>
        <v>1655.8870000000002</v>
      </c>
      <c r="G137" s="40">
        <f>$G$146+'[2]098-166'!AA27</f>
        <v>-0.57287963599999669</v>
      </c>
      <c r="H137" s="39"/>
      <c r="I137" s="40"/>
      <c r="K137" s="9">
        <f t="shared" si="3"/>
        <v>-286.43981799999835</v>
      </c>
      <c r="R137" s="12"/>
      <c r="S137" s="12"/>
      <c r="T137" s="16"/>
    </row>
    <row r="138" spans="1:20">
      <c r="A138" t="s">
        <v>135</v>
      </c>
      <c r="B138" s="13"/>
      <c r="D138" s="13">
        <v>1664.4880000000001</v>
      </c>
      <c r="E138" s="18">
        <f t="shared" si="4"/>
        <v>1670.8880000000001</v>
      </c>
      <c r="G138" s="40">
        <f>$G$146+'[2]098-166'!AA28</f>
        <v>-0.57936963599999669</v>
      </c>
      <c r="H138" s="39"/>
      <c r="I138" s="40"/>
      <c r="K138" s="9">
        <f t="shared" si="3"/>
        <v>-289.68481799999836</v>
      </c>
      <c r="R138" s="12"/>
      <c r="S138" s="17"/>
      <c r="T138" s="16"/>
    </row>
    <row r="139" spans="1:20">
      <c r="A139" t="s">
        <v>136</v>
      </c>
      <c r="B139" s="13"/>
      <c r="D139" s="13">
        <v>1679.4960000000001</v>
      </c>
      <c r="E139" s="18">
        <f t="shared" si="4"/>
        <v>1685.8960000000002</v>
      </c>
      <c r="G139" s="40">
        <f>$G$146+'[2]098-166'!AA29</f>
        <v>-0.5833196359999967</v>
      </c>
      <c r="H139" s="39"/>
      <c r="I139" s="40"/>
      <c r="K139" s="9">
        <f t="shared" si="3"/>
        <v>-291.65981799999832</v>
      </c>
      <c r="R139" s="12"/>
      <c r="S139" s="17"/>
      <c r="T139" s="16"/>
    </row>
    <row r="140" spans="1:20">
      <c r="A140" t="s">
        <v>137</v>
      </c>
      <c r="B140" s="13"/>
      <c r="D140" s="13">
        <v>1694.489</v>
      </c>
      <c r="E140" s="18">
        <f t="shared" si="4"/>
        <v>1700.8890000000001</v>
      </c>
      <c r="G140" s="40">
        <f>$G$146+'[2]098-166'!AA30</f>
        <v>-0.58193963599999676</v>
      </c>
      <c r="H140" s="39"/>
      <c r="I140" s="40"/>
      <c r="K140" s="9">
        <f t="shared" si="3"/>
        <v>-290.96981799999838</v>
      </c>
      <c r="R140" s="12"/>
      <c r="S140" s="12"/>
      <c r="T140" s="16"/>
    </row>
    <row r="141" spans="1:20">
      <c r="A141" t="s">
        <v>138</v>
      </c>
      <c r="B141" s="13"/>
      <c r="D141" s="13">
        <v>1709.4970000000001</v>
      </c>
      <c r="E141" s="18">
        <f t="shared" si="4"/>
        <v>1715.8970000000002</v>
      </c>
      <c r="G141" s="40">
        <f>$G$146+'[2]098-166'!AA31</f>
        <v>-0.57333963599999671</v>
      </c>
      <c r="H141" s="39"/>
      <c r="I141" s="40"/>
      <c r="K141" s="9">
        <f t="shared" si="3"/>
        <v>-286.66981799999837</v>
      </c>
      <c r="R141" s="12"/>
      <c r="S141" s="12"/>
      <c r="T141" s="16"/>
    </row>
    <row r="142" spans="1:20">
      <c r="A142" t="s">
        <v>139</v>
      </c>
      <c r="B142" s="13"/>
      <c r="D142" s="13">
        <v>1724.491</v>
      </c>
      <c r="E142" s="18">
        <f t="shared" si="4"/>
        <v>1730.8910000000001</v>
      </c>
      <c r="G142" s="40">
        <f>$G$146+'[2]098-166'!AA32</f>
        <v>-0.58210963599999677</v>
      </c>
      <c r="H142" s="39"/>
      <c r="I142" s="40"/>
      <c r="K142" s="9">
        <f t="shared" si="3"/>
        <v>-291.05481799999836</v>
      </c>
      <c r="R142" s="12"/>
      <c r="S142" s="12"/>
      <c r="T142" s="16"/>
    </row>
    <row r="143" spans="1:20">
      <c r="A143" t="s">
        <v>140</v>
      </c>
      <c r="B143" s="13"/>
      <c r="D143" s="13">
        <v>1739.4880000000001</v>
      </c>
      <c r="E143" s="18">
        <f t="shared" si="4"/>
        <v>1745.8880000000001</v>
      </c>
      <c r="G143" s="40">
        <f>$G$146+'[2]098-166'!AA33</f>
        <v>-0.58296963599999674</v>
      </c>
      <c r="H143" s="39"/>
      <c r="I143" s="40"/>
      <c r="K143" s="9">
        <f t="shared" si="3"/>
        <v>-291.48481799999837</v>
      </c>
      <c r="R143" s="12"/>
      <c r="S143" s="12"/>
      <c r="T143" s="16"/>
    </row>
    <row r="144" spans="1:20">
      <c r="A144" t="s">
        <v>141</v>
      </c>
      <c r="B144" s="13"/>
      <c r="D144" s="13">
        <v>1754.4839999999999</v>
      </c>
      <c r="E144" s="18">
        <f t="shared" si="4"/>
        <v>1760.884</v>
      </c>
      <c r="G144" s="40">
        <f>$G$146+'[2]098-166'!AA34</f>
        <v>-0.58230963599999674</v>
      </c>
      <c r="H144" s="39"/>
      <c r="I144" s="40"/>
      <c r="K144" s="9">
        <f t="shared" si="3"/>
        <v>-291.15481799999839</v>
      </c>
      <c r="R144" s="12"/>
      <c r="S144" s="12"/>
      <c r="T144" s="16"/>
    </row>
    <row r="145" spans="1:20">
      <c r="A145" t="s">
        <v>142</v>
      </c>
      <c r="B145" s="13"/>
      <c r="D145" s="13">
        <v>1769.4880000000001</v>
      </c>
      <c r="E145" s="18">
        <f t="shared" si="4"/>
        <v>1775.8880000000001</v>
      </c>
      <c r="G145" s="40">
        <f>$G$146+'[2]098-166'!AA35</f>
        <v>-0.57132963599999675</v>
      </c>
      <c r="H145" s="39"/>
      <c r="I145" s="40"/>
      <c r="K145" s="9">
        <f t="shared" si="3"/>
        <v>-285.66481799999838</v>
      </c>
      <c r="R145" s="12"/>
      <c r="S145" s="12"/>
      <c r="T145" s="16"/>
    </row>
    <row r="146" spans="1:20" s="21" customFormat="1">
      <c r="A146" s="21" t="str">
        <f>A12</f>
        <v>GPS06N</v>
      </c>
      <c r="B146" s="22"/>
      <c r="D146" s="17">
        <f>D12</f>
        <v>1771.5899000000002</v>
      </c>
      <c r="E146" s="17">
        <f>D146+6.4</f>
        <v>1777.9899000000003</v>
      </c>
      <c r="G146" s="43">
        <f>G28+B12-$B$6</f>
        <v>-0.58008963599999674</v>
      </c>
      <c r="H146" s="43"/>
      <c r="I146" s="40"/>
      <c r="K146" s="9">
        <f t="shared" si="3"/>
        <v>-290.04481799999837</v>
      </c>
      <c r="R146" s="22"/>
      <c r="S146" s="22"/>
      <c r="T146" s="17"/>
    </row>
    <row r="147" spans="1:20">
      <c r="A147" t="s">
        <v>143</v>
      </c>
      <c r="B147" s="13"/>
      <c r="D147" s="13">
        <v>1784.4770000000001</v>
      </c>
      <c r="E147" s="18">
        <f t="shared" si="4"/>
        <v>1790.8770000000002</v>
      </c>
      <c r="G147" s="40">
        <f>$G$146+'[2]098-166'!AA38</f>
        <v>-0.57933963599999672</v>
      </c>
      <c r="H147" s="39"/>
      <c r="I147" s="40"/>
      <c r="K147" s="9">
        <f t="shared" si="3"/>
        <v>-289.66981799999837</v>
      </c>
      <c r="R147" s="12"/>
      <c r="S147" s="12"/>
      <c r="T147" s="16"/>
    </row>
    <row r="148" spans="1:20">
      <c r="A148" t="s">
        <v>144</v>
      </c>
      <c r="B148" s="13"/>
      <c r="D148" s="13">
        <v>1799.4949999999999</v>
      </c>
      <c r="E148" s="18">
        <f t="shared" si="4"/>
        <v>1805.895</v>
      </c>
      <c r="G148" s="40">
        <f>$G$146+'[2]098-166'!AA39</f>
        <v>-0.57020963599999674</v>
      </c>
      <c r="H148" s="39"/>
      <c r="I148" s="40"/>
      <c r="K148" s="9">
        <f t="shared" si="3"/>
        <v>-285.10481799999837</v>
      </c>
      <c r="R148" s="12"/>
      <c r="S148" s="12"/>
      <c r="T148" s="16"/>
    </row>
    <row r="149" spans="1:20">
      <c r="A149" t="s">
        <v>145</v>
      </c>
      <c r="B149" s="13"/>
      <c r="D149" s="13">
        <v>1814.492</v>
      </c>
      <c r="E149" s="18">
        <f t="shared" si="4"/>
        <v>1820.8920000000001</v>
      </c>
      <c r="G149" s="40">
        <f>$G$146+'[2]098-166'!AA40</f>
        <v>-0.57406963599999672</v>
      </c>
      <c r="H149" s="39"/>
      <c r="I149" s="40"/>
      <c r="K149" s="9">
        <f t="shared" ref="K149:K212" si="6">G149*500</f>
        <v>-287.03481799999838</v>
      </c>
      <c r="R149" s="12"/>
      <c r="S149" s="12"/>
      <c r="T149" s="16"/>
    </row>
    <row r="150" spans="1:20">
      <c r="A150" t="s">
        <v>146</v>
      </c>
      <c r="B150" s="13"/>
      <c r="D150" s="13">
        <v>1829.489</v>
      </c>
      <c r="E150" s="18">
        <f t="shared" ref="E150:E213" si="7">D150+6.4</f>
        <v>1835.8890000000001</v>
      </c>
      <c r="G150" s="40">
        <f>$G$146+'[2]098-166'!AA41</f>
        <v>-0.5727596359999968</v>
      </c>
      <c r="H150" s="39"/>
      <c r="I150" s="40"/>
      <c r="K150" s="9">
        <f t="shared" si="6"/>
        <v>-286.37981799999841</v>
      </c>
      <c r="R150" s="12"/>
      <c r="S150" s="12"/>
      <c r="T150" s="16"/>
    </row>
    <row r="151" spans="1:20">
      <c r="A151" t="s">
        <v>147</v>
      </c>
      <c r="B151" s="13"/>
      <c r="D151" s="13">
        <v>1844.4870000000001</v>
      </c>
      <c r="E151" s="18">
        <f t="shared" si="7"/>
        <v>1850.8870000000002</v>
      </c>
      <c r="G151" s="40">
        <f>$G$146+'[2]098-166'!AA42</f>
        <v>-0.5796596359999967</v>
      </c>
      <c r="H151" s="39"/>
      <c r="I151" s="40"/>
      <c r="K151" s="9">
        <f t="shared" si="6"/>
        <v>-289.82981799999834</v>
      </c>
      <c r="R151" s="12"/>
      <c r="S151" s="12"/>
      <c r="T151" s="16"/>
    </row>
    <row r="152" spans="1:20">
      <c r="A152" t="s">
        <v>148</v>
      </c>
      <c r="B152" s="13"/>
      <c r="D152" s="13">
        <v>1859.4860000000001</v>
      </c>
      <c r="E152" s="18">
        <f t="shared" si="7"/>
        <v>1865.8860000000002</v>
      </c>
      <c r="G152" s="40">
        <f>$G$146+'[2]098-166'!AA43</f>
        <v>-0.58033963599999672</v>
      </c>
      <c r="H152" s="39"/>
      <c r="I152" s="40"/>
      <c r="K152" s="9">
        <f t="shared" si="6"/>
        <v>-290.16981799999837</v>
      </c>
      <c r="R152" s="12"/>
      <c r="S152" s="12"/>
      <c r="T152" s="16"/>
    </row>
    <row r="153" spans="1:20">
      <c r="A153" t="s">
        <v>149</v>
      </c>
      <c r="B153" s="13"/>
      <c r="D153" s="13">
        <v>1874.4839999999999</v>
      </c>
      <c r="E153" s="18">
        <f t="shared" si="7"/>
        <v>1880.884</v>
      </c>
      <c r="G153" s="40">
        <f>$G$146+'[2]098-166'!AA44</f>
        <v>-0.57693963599999676</v>
      </c>
      <c r="H153" s="39"/>
      <c r="I153" s="40"/>
      <c r="K153" s="9">
        <f t="shared" si="6"/>
        <v>-288.46981799999838</v>
      </c>
      <c r="R153" s="12"/>
      <c r="S153" s="12"/>
      <c r="T153" s="16"/>
    </row>
    <row r="154" spans="1:20">
      <c r="A154" t="s">
        <v>150</v>
      </c>
      <c r="B154" s="13"/>
      <c r="D154" s="13">
        <v>1889.492</v>
      </c>
      <c r="E154" s="18">
        <f t="shared" si="7"/>
        <v>1895.8920000000001</v>
      </c>
      <c r="G154" s="40">
        <f>$G$146+'[2]098-166'!AA45</f>
        <v>-0.5768796359999967</v>
      </c>
      <c r="H154" s="39"/>
      <c r="I154" s="40"/>
      <c r="K154" s="9">
        <f t="shared" si="6"/>
        <v>-288.43981799999835</v>
      </c>
      <c r="R154" s="12"/>
      <c r="S154" s="12"/>
      <c r="T154" s="16"/>
    </row>
    <row r="155" spans="1:20">
      <c r="A155" t="s">
        <v>151</v>
      </c>
      <c r="B155" s="13"/>
      <c r="D155" s="13">
        <v>1904.4939999999999</v>
      </c>
      <c r="E155" s="18">
        <f t="shared" si="7"/>
        <v>1910.894</v>
      </c>
      <c r="G155" s="40">
        <f>$G$146+'[2]098-166'!AA46</f>
        <v>-0.5752696359999967</v>
      </c>
      <c r="H155" s="39"/>
      <c r="I155" s="40"/>
      <c r="K155" s="9">
        <f t="shared" si="6"/>
        <v>-287.63481799999835</v>
      </c>
      <c r="R155" s="12"/>
      <c r="S155" s="12"/>
      <c r="T155" s="16"/>
    </row>
    <row r="156" spans="1:20">
      <c r="A156" t="s">
        <v>152</v>
      </c>
      <c r="B156" s="13"/>
      <c r="D156" s="13">
        <v>1919.49</v>
      </c>
      <c r="E156" s="18">
        <f t="shared" si="7"/>
        <v>1925.89</v>
      </c>
      <c r="G156" s="40">
        <f>$G$146+'[2]098-166'!AA47</f>
        <v>-0.56069963599999673</v>
      </c>
      <c r="H156" s="39"/>
      <c r="I156" s="40"/>
      <c r="K156" s="9">
        <f t="shared" si="6"/>
        <v>-280.34981799999838</v>
      </c>
      <c r="R156" s="12"/>
      <c r="S156" s="12"/>
      <c r="T156" s="16"/>
    </row>
    <row r="157" spans="1:20">
      <c r="A157" t="s">
        <v>153</v>
      </c>
      <c r="B157" s="16"/>
      <c r="D157" s="16">
        <v>1934.491</v>
      </c>
      <c r="E157" s="18">
        <f t="shared" si="7"/>
        <v>1940.8910000000001</v>
      </c>
      <c r="G157" s="40">
        <f>(H157+I157)/2</f>
        <v>-0.555894678899999</v>
      </c>
      <c r="H157" s="40">
        <f>$G$146+'[2]098-166'!AA48</f>
        <v>-0.55753963599999679</v>
      </c>
      <c r="I157" s="40">
        <f>$G$169+'[2]098-166'!AA53</f>
        <v>-0.5542497218000012</v>
      </c>
      <c r="K157" s="9">
        <f t="shared" si="6"/>
        <v>-277.9473394499995</v>
      </c>
      <c r="R157" s="12"/>
      <c r="S157" s="12"/>
      <c r="T157" s="16"/>
    </row>
    <row r="158" spans="1:20">
      <c r="A158" t="s">
        <v>154</v>
      </c>
      <c r="B158" s="16"/>
      <c r="D158" s="16">
        <v>1949.4939999999999</v>
      </c>
      <c r="E158" s="18">
        <f t="shared" si="7"/>
        <v>1955.894</v>
      </c>
      <c r="G158" s="40">
        <f>(H158+I158)/2</f>
        <v>-0.56507467889999896</v>
      </c>
      <c r="H158" s="40">
        <f>$G$146+'[2]098-166'!AA49</f>
        <v>-0.5663896359999967</v>
      </c>
      <c r="I158" s="40">
        <f>$G$169+'[2]098-166'!AA54</f>
        <v>-0.56375972180000122</v>
      </c>
      <c r="K158" s="9">
        <f t="shared" si="6"/>
        <v>-282.53733944999948</v>
      </c>
      <c r="R158" s="12"/>
      <c r="S158" s="12"/>
      <c r="T158" s="16"/>
    </row>
    <row r="159" spans="1:20">
      <c r="A159" t="s">
        <v>155</v>
      </c>
      <c r="B159" s="13"/>
      <c r="D159" s="13">
        <v>1964.489</v>
      </c>
      <c r="E159" s="18">
        <f t="shared" si="7"/>
        <v>1970.8890000000001</v>
      </c>
      <c r="G159" s="40">
        <f>$G$169+'[2]098-166'!AA55</f>
        <v>-0.55837972180000117</v>
      </c>
      <c r="H159" s="40"/>
      <c r="I159" s="40"/>
      <c r="K159" s="9">
        <f t="shared" si="6"/>
        <v>-279.18986090000061</v>
      </c>
      <c r="R159" s="12"/>
      <c r="S159" s="17"/>
      <c r="T159" s="16"/>
    </row>
    <row r="160" spans="1:20">
      <c r="A160" t="s">
        <v>156</v>
      </c>
      <c r="B160" s="13"/>
      <c r="D160" s="13">
        <v>1979.4849999999999</v>
      </c>
      <c r="E160" s="18">
        <f t="shared" si="7"/>
        <v>1985.885</v>
      </c>
      <c r="G160" s="40">
        <f>$G$169+'[2]098-166'!AA56</f>
        <v>-0.55277972180000123</v>
      </c>
      <c r="H160" s="40"/>
      <c r="I160" s="40"/>
      <c r="K160" s="9">
        <f t="shared" si="6"/>
        <v>-276.3898609000006</v>
      </c>
      <c r="R160" s="12"/>
      <c r="S160" s="17"/>
      <c r="T160" s="16"/>
    </row>
    <row r="161" spans="1:20">
      <c r="A161" t="s">
        <v>157</v>
      </c>
      <c r="B161" s="13"/>
      <c r="D161" s="13">
        <v>1994.4870000000001</v>
      </c>
      <c r="E161" s="18">
        <f t="shared" si="7"/>
        <v>2000.8870000000002</v>
      </c>
      <c r="G161" s="40">
        <f>$G$169+'[2]098-166'!AA57</f>
        <v>-0.55762972180000114</v>
      </c>
      <c r="H161" s="40"/>
      <c r="I161" s="40"/>
      <c r="K161" s="9">
        <f t="shared" si="6"/>
        <v>-278.81486090000055</v>
      </c>
      <c r="R161" s="12"/>
      <c r="S161" s="12"/>
      <c r="T161" s="16"/>
    </row>
    <row r="162" spans="1:20">
      <c r="A162" t="s">
        <v>158</v>
      </c>
      <c r="B162" s="13"/>
      <c r="D162" s="13">
        <v>2009.492</v>
      </c>
      <c r="E162" s="18">
        <f t="shared" si="7"/>
        <v>2015.8920000000001</v>
      </c>
      <c r="G162" s="40">
        <f>$G$169+'[2]098-166'!AA58</f>
        <v>-0.56318972180000115</v>
      </c>
      <c r="H162" s="40"/>
      <c r="I162" s="40"/>
      <c r="K162" s="9">
        <f t="shared" si="6"/>
        <v>-281.59486090000058</v>
      </c>
      <c r="R162" s="12"/>
      <c r="S162" s="12"/>
      <c r="T162" s="16"/>
    </row>
    <row r="163" spans="1:20">
      <c r="A163" t="s">
        <v>159</v>
      </c>
      <c r="B163" s="13"/>
      <c r="D163" s="13">
        <v>2024.492</v>
      </c>
      <c r="E163" s="18">
        <f t="shared" si="7"/>
        <v>2030.8920000000001</v>
      </c>
      <c r="G163" s="40">
        <f>$G$169+'[2]098-166'!AA59</f>
        <v>-0.55841972180000121</v>
      </c>
      <c r="H163" s="40"/>
      <c r="I163" s="40"/>
      <c r="K163" s="9">
        <f t="shared" si="6"/>
        <v>-279.20986090000059</v>
      </c>
      <c r="R163" s="12"/>
      <c r="S163" s="12"/>
      <c r="T163" s="16"/>
    </row>
    <row r="164" spans="1:20">
      <c r="A164" t="s">
        <v>160</v>
      </c>
      <c r="B164" s="13"/>
      <c r="D164" s="13">
        <v>2039.4880000000001</v>
      </c>
      <c r="E164" s="18">
        <f t="shared" si="7"/>
        <v>2045.8880000000001</v>
      </c>
      <c r="G164" s="40">
        <f>$G$169+'[2]098-166'!AA60</f>
        <v>-0.55902972180000121</v>
      </c>
      <c r="H164" s="40"/>
      <c r="I164" s="40"/>
      <c r="K164" s="9">
        <f t="shared" si="6"/>
        <v>-279.5148609000006</v>
      </c>
      <c r="R164" s="12"/>
      <c r="S164" s="12"/>
      <c r="T164" s="16"/>
    </row>
    <row r="165" spans="1:20">
      <c r="A165" t="s">
        <v>161</v>
      </c>
      <c r="B165" s="13"/>
      <c r="D165" s="13">
        <v>2054.4830000000002</v>
      </c>
      <c r="E165" s="18">
        <f t="shared" si="7"/>
        <v>2060.8830000000003</v>
      </c>
      <c r="G165" s="40">
        <f>$G$169+'[2]098-166'!AA61</f>
        <v>-0.55304972180000123</v>
      </c>
      <c r="H165" s="40"/>
      <c r="I165" s="40"/>
      <c r="K165" s="9">
        <f t="shared" si="6"/>
        <v>-276.52486090000059</v>
      </c>
      <c r="R165" s="12"/>
      <c r="S165" s="12"/>
      <c r="T165" s="16"/>
    </row>
    <row r="166" spans="1:20">
      <c r="A166" t="s">
        <v>162</v>
      </c>
      <c r="B166" s="13"/>
      <c r="D166" s="13">
        <v>2069.4929999999999</v>
      </c>
      <c r="E166" s="18">
        <f t="shared" si="7"/>
        <v>2075.893</v>
      </c>
      <c r="G166" s="40">
        <f>$G$169+'[2]098-166'!AA62</f>
        <v>-0.56004972180000123</v>
      </c>
      <c r="H166" s="40"/>
      <c r="I166" s="40"/>
      <c r="K166" s="9">
        <f t="shared" si="6"/>
        <v>-280.02486090000059</v>
      </c>
      <c r="R166" s="12"/>
      <c r="S166" s="12"/>
      <c r="T166" s="16"/>
    </row>
    <row r="167" spans="1:20">
      <c r="A167" t="s">
        <v>163</v>
      </c>
      <c r="B167" s="13"/>
      <c r="D167" s="13">
        <v>2084.4960000000001</v>
      </c>
      <c r="E167" s="18">
        <f t="shared" si="7"/>
        <v>2090.8960000000002</v>
      </c>
      <c r="G167" s="40">
        <f>$G$169+'[2]098-166'!AA63</f>
        <v>-0.55293972180000117</v>
      </c>
      <c r="H167" s="40"/>
      <c r="I167" s="40"/>
      <c r="K167" s="9">
        <f t="shared" si="6"/>
        <v>-276.46986090000058</v>
      </c>
      <c r="R167" s="12"/>
      <c r="S167" s="12"/>
      <c r="T167" s="16"/>
    </row>
    <row r="168" spans="1:20">
      <c r="A168" t="s">
        <v>164</v>
      </c>
      <c r="B168" s="13"/>
      <c r="D168" s="13">
        <v>2099.4969999999998</v>
      </c>
      <c r="E168" s="18">
        <f t="shared" si="7"/>
        <v>2105.8969999999999</v>
      </c>
      <c r="G168" s="40">
        <f>$G$169+'[2]098-166'!AA64</f>
        <v>-0.54955972180000123</v>
      </c>
      <c r="H168" s="40"/>
      <c r="I168" s="40"/>
      <c r="K168" s="9">
        <f t="shared" si="6"/>
        <v>-274.77986090000064</v>
      </c>
      <c r="R168" s="12"/>
      <c r="S168" s="12"/>
      <c r="T168" s="16"/>
    </row>
    <row r="169" spans="1:20">
      <c r="A169" s="21" t="str">
        <f>A13</f>
        <v>GPS07N</v>
      </c>
      <c r="B169" s="12"/>
      <c r="C169" s="21"/>
      <c r="D169" s="17">
        <f>D13</f>
        <v>2101.5866000000001</v>
      </c>
      <c r="E169" s="17">
        <f>D169+6.4</f>
        <v>2107.9866000000002</v>
      </c>
      <c r="G169" s="43">
        <f>G28+B13-$B$6</f>
        <v>-0.54890972180000119</v>
      </c>
      <c r="H169" s="43"/>
      <c r="I169" s="40"/>
      <c r="K169" s="9">
        <f t="shared" si="6"/>
        <v>-274.4548609000006</v>
      </c>
      <c r="R169" s="12"/>
      <c r="S169" s="12"/>
      <c r="T169" s="16"/>
    </row>
    <row r="170" spans="1:20">
      <c r="A170" t="s">
        <v>165</v>
      </c>
      <c r="B170" s="13"/>
      <c r="D170" s="13">
        <v>2114.4879999999998</v>
      </c>
      <c r="E170" s="18">
        <f t="shared" si="7"/>
        <v>2120.8879999999999</v>
      </c>
      <c r="G170" s="40">
        <f>$G$169+'[2]098-166'!AA67</f>
        <v>-0.54762972180000125</v>
      </c>
      <c r="H170" s="40"/>
      <c r="I170" s="40"/>
      <c r="K170" s="9">
        <f t="shared" si="6"/>
        <v>-273.81486090000061</v>
      </c>
      <c r="R170" s="12"/>
      <c r="S170" s="12"/>
      <c r="T170" s="16"/>
    </row>
    <row r="171" spans="1:20">
      <c r="A171" t="s">
        <v>166</v>
      </c>
      <c r="B171" s="13"/>
      <c r="D171" s="13">
        <v>2129.4899999999998</v>
      </c>
      <c r="E171" s="18">
        <f t="shared" si="7"/>
        <v>2135.89</v>
      </c>
      <c r="G171" s="40">
        <f>$G$169+'[2]098-166'!AA68</f>
        <v>-0.55331972180000122</v>
      </c>
      <c r="H171" s="40"/>
      <c r="I171" s="40"/>
      <c r="K171" s="9">
        <f t="shared" si="6"/>
        <v>-276.65986090000058</v>
      </c>
      <c r="R171" s="12"/>
      <c r="S171" s="12"/>
      <c r="T171" s="16"/>
    </row>
    <row r="172" spans="1:20">
      <c r="A172" t="s">
        <v>167</v>
      </c>
      <c r="B172" s="13"/>
      <c r="D172" s="13">
        <v>2144.4929999999999</v>
      </c>
      <c r="E172" s="18">
        <f t="shared" si="7"/>
        <v>2150.893</v>
      </c>
      <c r="G172" s="40">
        <f>$G$169+'[2]098-166'!AA69</f>
        <v>-0.54890972180000119</v>
      </c>
      <c r="H172" s="40"/>
      <c r="I172" s="40"/>
      <c r="K172" s="9">
        <f t="shared" si="6"/>
        <v>-274.4548609000006</v>
      </c>
      <c r="R172" s="12"/>
      <c r="S172" s="12"/>
      <c r="T172" s="16"/>
    </row>
    <row r="173" spans="1:20">
      <c r="A173" t="s">
        <v>168</v>
      </c>
      <c r="B173" s="13"/>
      <c r="D173" s="13">
        <v>2159.491</v>
      </c>
      <c r="E173" s="18">
        <f t="shared" si="7"/>
        <v>2165.8910000000001</v>
      </c>
      <c r="G173" s="40">
        <f>$G$169+'[2]098-166'!AA70</f>
        <v>-0.54340972180000124</v>
      </c>
      <c r="H173" s="40"/>
      <c r="I173" s="40"/>
      <c r="K173" s="9">
        <f t="shared" si="6"/>
        <v>-271.7048609000006</v>
      </c>
      <c r="Q173" s="12"/>
      <c r="R173" s="12"/>
      <c r="S173" s="12"/>
      <c r="T173" s="16"/>
    </row>
    <row r="174" spans="1:20">
      <c r="A174" t="s">
        <v>169</v>
      </c>
      <c r="B174" s="13"/>
      <c r="D174" s="13">
        <v>2174.489</v>
      </c>
      <c r="E174" s="18">
        <f t="shared" si="7"/>
        <v>2180.8890000000001</v>
      </c>
      <c r="G174" s="40">
        <f>$G$169+'[2]098-166'!AA71</f>
        <v>-0.54169972180000114</v>
      </c>
      <c r="H174" s="40"/>
      <c r="I174" s="40"/>
      <c r="K174" s="9">
        <f t="shared" si="6"/>
        <v>-270.84986090000058</v>
      </c>
      <c r="Q174" s="12"/>
      <c r="R174" s="17"/>
      <c r="S174" s="12"/>
      <c r="T174" s="16"/>
    </row>
    <row r="175" spans="1:20">
      <c r="A175" t="s">
        <v>170</v>
      </c>
      <c r="B175" s="13"/>
      <c r="D175" s="13">
        <v>2189.4949999999999</v>
      </c>
      <c r="E175" s="18">
        <f t="shared" si="7"/>
        <v>2195.895</v>
      </c>
      <c r="G175" s="40">
        <f>$G$169+'[2]098-166'!AA72</f>
        <v>-0.54308972180000115</v>
      </c>
      <c r="H175" s="40"/>
      <c r="I175" s="40"/>
      <c r="K175" s="9">
        <f t="shared" si="6"/>
        <v>-271.54486090000057</v>
      </c>
      <c r="Q175" s="12"/>
      <c r="R175" s="17"/>
      <c r="S175" s="12"/>
      <c r="T175" s="16"/>
    </row>
    <row r="176" spans="1:20">
      <c r="A176" t="s">
        <v>171</v>
      </c>
      <c r="B176" s="13"/>
      <c r="D176" s="13">
        <v>2204.4899999999998</v>
      </c>
      <c r="E176" s="18">
        <f t="shared" si="7"/>
        <v>2210.89</v>
      </c>
      <c r="G176" s="40">
        <f>$G$169+'[2]098-166'!AA73</f>
        <v>-0.53749972180000116</v>
      </c>
      <c r="H176" s="40"/>
      <c r="I176" s="40"/>
      <c r="K176" s="9">
        <f t="shared" si="6"/>
        <v>-268.74986090000056</v>
      </c>
      <c r="Q176" s="12"/>
      <c r="R176" s="17"/>
      <c r="S176" s="12"/>
      <c r="T176" s="16"/>
    </row>
    <row r="177" spans="1:20">
      <c r="A177" t="s">
        <v>172</v>
      </c>
      <c r="B177" s="13"/>
      <c r="D177" s="13">
        <v>2219.5</v>
      </c>
      <c r="E177" s="18">
        <f t="shared" si="7"/>
        <v>2225.9</v>
      </c>
      <c r="G177" s="40">
        <f>$G$169+'[2]098-166'!AA74</f>
        <v>-0.53360972180000121</v>
      </c>
      <c r="H177" s="40"/>
      <c r="I177" s="40"/>
      <c r="K177" s="9">
        <f t="shared" si="6"/>
        <v>-266.80486090000062</v>
      </c>
      <c r="Q177" s="12"/>
      <c r="R177" s="17"/>
      <c r="S177" s="12"/>
      <c r="T177" s="16"/>
    </row>
    <row r="178" spans="1:20">
      <c r="A178" t="s">
        <v>173</v>
      </c>
      <c r="B178" s="13"/>
      <c r="D178" s="13">
        <v>2234.5039999999999</v>
      </c>
      <c r="E178" s="18">
        <f t="shared" si="7"/>
        <v>2240.904</v>
      </c>
      <c r="G178" s="40">
        <f>$G$169+'[2]098-166'!AA75</f>
        <v>-0.5303197218000012</v>
      </c>
      <c r="H178" s="40"/>
      <c r="I178" s="40"/>
      <c r="K178" s="9">
        <f t="shared" si="6"/>
        <v>-265.15986090000058</v>
      </c>
      <c r="Q178" s="12"/>
      <c r="R178" s="12"/>
      <c r="S178" s="12"/>
      <c r="T178" s="16"/>
    </row>
    <row r="179" spans="1:20">
      <c r="A179" t="s">
        <v>174</v>
      </c>
      <c r="B179" s="16"/>
      <c r="D179" s="16">
        <v>2249.4789999999998</v>
      </c>
      <c r="E179" s="18">
        <f t="shared" si="7"/>
        <v>2255.8789999999999</v>
      </c>
      <c r="G179" s="40">
        <f>(H179+I179)/2</f>
        <v>-0.53076485569999998</v>
      </c>
      <c r="H179" s="40">
        <f>$G$169+'[2]098-166'!AA76</f>
        <v>-0.5280497218000012</v>
      </c>
      <c r="I179" s="40">
        <f>$G$190+'[2]098-166'!AA80</f>
        <v>-0.53347998959999876</v>
      </c>
      <c r="K179" s="9">
        <f t="shared" si="6"/>
        <v>-265.38242785</v>
      </c>
      <c r="L179" s="9"/>
      <c r="Q179" s="12"/>
      <c r="R179" s="12"/>
      <c r="S179" s="12"/>
      <c r="T179" s="16"/>
    </row>
    <row r="180" spans="1:20">
      <c r="A180" t="s">
        <v>175</v>
      </c>
      <c r="B180" s="16"/>
      <c r="D180" s="16">
        <v>2264.473</v>
      </c>
      <c r="E180" s="18">
        <f t="shared" si="7"/>
        <v>2270.873</v>
      </c>
      <c r="G180" s="40">
        <f>(H180+I180)/2</f>
        <v>-0.53778985570000004</v>
      </c>
      <c r="H180" s="40">
        <f>$G$169+'[2]098-166'!AA77</f>
        <v>-0.53418972180000124</v>
      </c>
      <c r="I180" s="40">
        <f>$G$190+'[2]098-166'!AA81</f>
        <v>-0.54138998959999873</v>
      </c>
      <c r="K180" s="9">
        <f t="shared" si="6"/>
        <v>-268.89492785000004</v>
      </c>
      <c r="L180" s="9"/>
      <c r="Q180" s="12"/>
      <c r="R180" s="17"/>
      <c r="S180" s="17"/>
      <c r="T180" s="16"/>
    </row>
    <row r="181" spans="1:20">
      <c r="A181" t="s">
        <v>176</v>
      </c>
      <c r="B181" s="13"/>
      <c r="D181" s="13">
        <v>2279.4870000000001</v>
      </c>
      <c r="E181" s="18">
        <f t="shared" si="7"/>
        <v>2285.8870000000002</v>
      </c>
      <c r="G181" s="40">
        <f>$G$190+'[2]098-166'!AA82</f>
        <v>-0.5230299895999988</v>
      </c>
      <c r="H181" s="40"/>
      <c r="I181" s="40"/>
      <c r="K181" s="9">
        <f t="shared" si="6"/>
        <v>-261.51499479999939</v>
      </c>
      <c r="L181" s="9"/>
      <c r="Q181" s="12"/>
      <c r="R181" s="17"/>
      <c r="S181" s="17"/>
      <c r="T181" s="16"/>
    </row>
    <row r="182" spans="1:20">
      <c r="A182" t="s">
        <v>177</v>
      </c>
      <c r="B182" s="13"/>
      <c r="D182" s="13">
        <v>2294.4830000000002</v>
      </c>
      <c r="E182" s="18">
        <f t="shared" si="7"/>
        <v>2300.8830000000003</v>
      </c>
      <c r="G182" s="40">
        <f>$G$190+'[2]098-166'!AA83</f>
        <v>-0.5272999895999988</v>
      </c>
      <c r="H182" s="39"/>
      <c r="I182" s="40"/>
      <c r="K182" s="9">
        <f t="shared" si="6"/>
        <v>-263.64999479999938</v>
      </c>
      <c r="Q182" s="12"/>
      <c r="R182" s="17"/>
      <c r="S182" s="12"/>
      <c r="T182" s="16"/>
    </row>
    <row r="183" spans="1:20">
      <c r="A183" t="s">
        <v>178</v>
      </c>
      <c r="B183" s="13"/>
      <c r="D183" s="13">
        <v>2309.491</v>
      </c>
      <c r="E183" s="18">
        <f t="shared" si="7"/>
        <v>2315.8910000000001</v>
      </c>
      <c r="G183" s="40">
        <f>$G$190+'[2]098-166'!AA84</f>
        <v>-0.53003998959999876</v>
      </c>
      <c r="H183" s="39"/>
      <c r="I183" s="40"/>
      <c r="K183" s="9">
        <f t="shared" si="6"/>
        <v>-265.01999479999938</v>
      </c>
      <c r="Q183" s="12"/>
      <c r="R183" s="12"/>
      <c r="S183" s="12"/>
      <c r="T183" s="16"/>
    </row>
    <row r="184" spans="1:20">
      <c r="A184" t="s">
        <v>179</v>
      </c>
      <c r="B184" s="13"/>
      <c r="D184" s="13">
        <v>2324.489</v>
      </c>
      <c r="E184" s="18">
        <f t="shared" si="7"/>
        <v>2330.8890000000001</v>
      </c>
      <c r="G184" s="40">
        <f>$G$190+'[2]098-166'!AA85</f>
        <v>-0.5211999895999988</v>
      </c>
      <c r="H184" s="39"/>
      <c r="I184" s="40"/>
      <c r="K184" s="9">
        <f t="shared" si="6"/>
        <v>-260.59999479999942</v>
      </c>
      <c r="R184" s="12"/>
      <c r="S184" s="12"/>
      <c r="T184" s="16"/>
    </row>
    <row r="185" spans="1:20">
      <c r="A185" t="s">
        <v>180</v>
      </c>
      <c r="B185" s="13"/>
      <c r="D185" s="13">
        <v>2339.489</v>
      </c>
      <c r="E185" s="18">
        <f t="shared" si="7"/>
        <v>2345.8890000000001</v>
      </c>
      <c r="G185" s="40">
        <f>$G$190+'[2]098-166'!AA86</f>
        <v>-0.52666998959999878</v>
      </c>
      <c r="H185" s="39"/>
      <c r="I185" s="40"/>
      <c r="K185" s="9">
        <f t="shared" si="6"/>
        <v>-263.33499479999938</v>
      </c>
      <c r="R185" s="12"/>
      <c r="S185" s="12"/>
      <c r="T185" s="16"/>
    </row>
    <row r="186" spans="1:20">
      <c r="A186" t="s">
        <v>181</v>
      </c>
      <c r="B186" s="13"/>
      <c r="D186" s="13">
        <v>2354.482</v>
      </c>
      <c r="E186" s="18">
        <f t="shared" si="7"/>
        <v>2360.8820000000001</v>
      </c>
      <c r="G186" s="40">
        <f>$G$190+'[2]098-166'!AA87</f>
        <v>-0.52675998959999881</v>
      </c>
      <c r="H186" s="39"/>
      <c r="I186" s="40"/>
      <c r="K186" s="9">
        <f t="shared" si="6"/>
        <v>-263.37999479999939</v>
      </c>
      <c r="R186" s="12"/>
      <c r="S186" s="12"/>
      <c r="T186" s="16"/>
    </row>
    <row r="187" spans="1:20">
      <c r="A187" t="s">
        <v>182</v>
      </c>
      <c r="B187" s="13"/>
      <c r="D187" s="13">
        <v>2369.491</v>
      </c>
      <c r="E187" s="18">
        <f t="shared" si="7"/>
        <v>2375.8910000000001</v>
      </c>
      <c r="G187" s="40">
        <f>$G$190+'[2]098-166'!AA88</f>
        <v>-0.52164998959999875</v>
      </c>
      <c r="H187" s="39"/>
      <c r="I187" s="40"/>
      <c r="K187" s="9">
        <f t="shared" si="6"/>
        <v>-260.82499479999939</v>
      </c>
      <c r="R187" s="12"/>
      <c r="S187" s="12"/>
      <c r="T187" s="16"/>
    </row>
    <row r="188" spans="1:20">
      <c r="A188" t="s">
        <v>183</v>
      </c>
      <c r="B188" s="13"/>
      <c r="D188" s="13">
        <v>2384.4859999999999</v>
      </c>
      <c r="E188" s="18">
        <f t="shared" si="7"/>
        <v>2390.886</v>
      </c>
      <c r="G188" s="40">
        <f>$G$190+'[2]098-166'!AA89</f>
        <v>-0.52281998959999876</v>
      </c>
      <c r="H188" s="39"/>
      <c r="I188" s="40"/>
      <c r="K188" s="9">
        <f t="shared" si="6"/>
        <v>-261.40999479999937</v>
      </c>
      <c r="R188" s="12"/>
      <c r="S188" s="12"/>
      <c r="T188" s="16"/>
    </row>
    <row r="189" spans="1:20">
      <c r="A189" t="s">
        <v>184</v>
      </c>
      <c r="B189" s="13"/>
      <c r="D189" s="13">
        <v>2399.4929999999999</v>
      </c>
      <c r="E189" s="18">
        <f t="shared" si="7"/>
        <v>2405.893</v>
      </c>
      <c r="G189" s="40">
        <f>$G$190+'[2]098-166'!AA90</f>
        <v>-0.50561998959999876</v>
      </c>
      <c r="H189" s="39"/>
      <c r="I189" s="40"/>
      <c r="K189" s="9">
        <f t="shared" si="6"/>
        <v>-252.80999479999937</v>
      </c>
      <c r="R189" s="12"/>
      <c r="S189" s="12"/>
      <c r="T189" s="16"/>
    </row>
    <row r="190" spans="1:20" s="21" customFormat="1">
      <c r="A190" s="21" t="str">
        <f>A14</f>
        <v>GPS08N</v>
      </c>
      <c r="B190" s="22"/>
      <c r="D190" s="17">
        <f>D14</f>
        <v>2401.5763000000002</v>
      </c>
      <c r="E190" s="17">
        <f>D190+6.4</f>
        <v>2407.9763000000003</v>
      </c>
      <c r="G190" s="43">
        <f>G28+B14-$B$6</f>
        <v>-0.50610998959999876</v>
      </c>
      <c r="H190" s="43"/>
      <c r="I190" s="40"/>
      <c r="K190" s="9">
        <f t="shared" si="6"/>
        <v>-253.05499479999938</v>
      </c>
      <c r="R190" s="22"/>
      <c r="S190" s="22"/>
      <c r="T190" s="17"/>
    </row>
    <row r="191" spans="1:20">
      <c r="A191" t="s">
        <v>185</v>
      </c>
      <c r="B191" s="13"/>
      <c r="D191" s="13">
        <v>2414.4879999999998</v>
      </c>
      <c r="E191" s="18">
        <f t="shared" si="7"/>
        <v>2420.8879999999999</v>
      </c>
      <c r="G191" s="40">
        <f>(H191+I191)/2</f>
        <v>-0.50907498959999875</v>
      </c>
      <c r="H191" s="40">
        <f>$G$190+'[2]098-166'!AA91</f>
        <v>-0.50832998959999875</v>
      </c>
      <c r="I191" s="40">
        <f>$G$190+'[3]162-200'!J9</f>
        <v>-0.50981998959999875</v>
      </c>
      <c r="K191" s="9">
        <f t="shared" si="6"/>
        <v>-254.53749479999937</v>
      </c>
      <c r="R191" s="12"/>
      <c r="S191" s="12"/>
      <c r="T191" s="16"/>
    </row>
    <row r="192" spans="1:20">
      <c r="A192" t="s">
        <v>186</v>
      </c>
      <c r="B192" s="13"/>
      <c r="D192" s="13">
        <v>2429.4899999999998</v>
      </c>
      <c r="E192" s="18">
        <f t="shared" si="7"/>
        <v>2435.89</v>
      </c>
      <c r="G192" s="40">
        <f>(H192+I192)/2</f>
        <v>-0.50870498959999877</v>
      </c>
      <c r="H192" s="40">
        <f>$G$190+'[2]098-166'!AA92</f>
        <v>-0.50813998959999873</v>
      </c>
      <c r="I192" s="40">
        <f>$G$190+'[3]162-200'!J10</f>
        <v>-0.50926998959999881</v>
      </c>
      <c r="K192" s="9">
        <f t="shared" si="6"/>
        <v>-254.35249479999939</v>
      </c>
      <c r="R192" s="12"/>
      <c r="S192" s="12"/>
      <c r="T192" s="16"/>
    </row>
    <row r="193" spans="1:20">
      <c r="A193" t="s">
        <v>187</v>
      </c>
      <c r="B193" s="13"/>
      <c r="D193" s="13">
        <v>2444.4879999999998</v>
      </c>
      <c r="E193" s="18">
        <f t="shared" si="7"/>
        <v>2450.8879999999999</v>
      </c>
      <c r="G193" s="40">
        <f>(H193+I193)/2</f>
        <v>-0.49964998959999873</v>
      </c>
      <c r="H193" s="40">
        <f>$G$190+'[2]098-166'!AA93</f>
        <v>-0.49970998959999874</v>
      </c>
      <c r="I193" s="40">
        <f>$G$190+'[3]162-200'!J11</f>
        <v>-0.49958998959999873</v>
      </c>
      <c r="K193" s="9">
        <f t="shared" si="6"/>
        <v>-249.82499479999936</v>
      </c>
      <c r="R193" s="12"/>
      <c r="S193" s="12"/>
      <c r="T193" s="16"/>
    </row>
    <row r="194" spans="1:20">
      <c r="A194" t="s">
        <v>188</v>
      </c>
      <c r="B194" s="13"/>
      <c r="D194" s="13">
        <v>2459.4899999999998</v>
      </c>
      <c r="E194" s="18">
        <f t="shared" si="7"/>
        <v>2465.89</v>
      </c>
      <c r="G194" s="40">
        <f>(H194+I194)/2</f>
        <v>-0.50197498959999876</v>
      </c>
      <c r="H194" s="40">
        <f>$G$190+'[2]098-166'!AA94</f>
        <v>-0.5030999895999988</v>
      </c>
      <c r="I194" s="40">
        <f>$G$190+'[3]162-200'!J12</f>
        <v>-0.50084998959999871</v>
      </c>
      <c r="K194" s="9">
        <f t="shared" si="6"/>
        <v>-250.98749479999938</v>
      </c>
      <c r="R194" s="12"/>
      <c r="S194" s="12"/>
      <c r="T194" s="16"/>
    </row>
    <row r="195" spans="1:20">
      <c r="A195" t="s">
        <v>189</v>
      </c>
      <c r="B195" s="13"/>
      <c r="D195" s="13">
        <v>2474.4879999999998</v>
      </c>
      <c r="E195" s="18">
        <f t="shared" si="7"/>
        <v>2480.8879999999999</v>
      </c>
      <c r="G195" s="40">
        <f>(H195+I195)/2</f>
        <v>-0.50098998959999874</v>
      </c>
      <c r="H195" s="40">
        <f>$G$190+'[2]098-166'!AA95</f>
        <v>-0.50337998959999875</v>
      </c>
      <c r="I195" s="40">
        <f>$G$190+'[3]162-200'!J13</f>
        <v>-0.49859998959999874</v>
      </c>
      <c r="K195" s="9">
        <f t="shared" si="6"/>
        <v>-250.49499479999938</v>
      </c>
      <c r="R195" s="12"/>
      <c r="S195" s="12"/>
      <c r="T195" s="16"/>
    </row>
    <row r="196" spans="1:20">
      <c r="A196" t="s">
        <v>190</v>
      </c>
      <c r="B196" s="16"/>
      <c r="D196" s="16">
        <v>2489.4899999999998</v>
      </c>
      <c r="E196" s="18">
        <f t="shared" si="7"/>
        <v>2495.89</v>
      </c>
      <c r="G196" s="40">
        <f>$G$190+'[3]162-200'!J14</f>
        <v>-0.50388998959999876</v>
      </c>
      <c r="H196" s="39"/>
      <c r="I196" s="40"/>
      <c r="K196" s="9">
        <f t="shared" si="6"/>
        <v>-251.94499479999936</v>
      </c>
      <c r="R196" s="12"/>
      <c r="S196" s="12"/>
      <c r="T196" s="16"/>
    </row>
    <row r="197" spans="1:20">
      <c r="A197" t="s">
        <v>191</v>
      </c>
      <c r="B197" s="16"/>
      <c r="D197" s="16">
        <v>2504.4879999999998</v>
      </c>
      <c r="E197" s="18">
        <f t="shared" si="7"/>
        <v>2510.8879999999999</v>
      </c>
      <c r="G197" s="40">
        <f>$G$190+'[3]162-200'!J15</f>
        <v>-0.48263998959999876</v>
      </c>
      <c r="H197" s="39"/>
      <c r="I197" s="40"/>
      <c r="K197" s="9">
        <f t="shared" si="6"/>
        <v>-241.31999479999939</v>
      </c>
      <c r="R197" s="12"/>
      <c r="S197" s="12"/>
      <c r="T197" s="16"/>
    </row>
    <row r="198" spans="1:20">
      <c r="A198" t="s">
        <v>192</v>
      </c>
      <c r="B198" s="16"/>
      <c r="D198" s="16">
        <v>2519.4960000000001</v>
      </c>
      <c r="E198" s="18">
        <f t="shared" si="7"/>
        <v>2525.8960000000002</v>
      </c>
      <c r="G198" s="40">
        <f>$G$190+'[3]162-200'!J16</f>
        <v>-0.49537998959999874</v>
      </c>
      <c r="H198" s="39"/>
      <c r="I198" s="40"/>
      <c r="K198" s="9">
        <f t="shared" si="6"/>
        <v>-247.68999479999937</v>
      </c>
      <c r="R198" s="12"/>
      <c r="S198" s="12"/>
      <c r="T198" s="16"/>
    </row>
    <row r="199" spans="1:20">
      <c r="A199" t="s">
        <v>193</v>
      </c>
      <c r="B199" s="16"/>
      <c r="D199" s="16">
        <v>2534.4870000000001</v>
      </c>
      <c r="E199" s="18">
        <f t="shared" si="7"/>
        <v>2540.8870000000002</v>
      </c>
      <c r="G199" s="40">
        <f>(H199+I199)/2</f>
        <v>-0.48626989729999831</v>
      </c>
      <c r="H199" s="40">
        <f>$G$190+'[3]162-200'!J17</f>
        <v>-0.48796998959999877</v>
      </c>
      <c r="I199" s="40">
        <f>$G$211+'[3]162-200'!J23</f>
        <v>-0.48456980499999786</v>
      </c>
      <c r="K199" s="9">
        <f t="shared" si="6"/>
        <v>-243.13494864999916</v>
      </c>
      <c r="R199" s="12"/>
      <c r="S199" s="12"/>
      <c r="T199" s="16"/>
    </row>
    <row r="200" spans="1:20">
      <c r="A200" t="s">
        <v>194</v>
      </c>
      <c r="B200" s="16"/>
      <c r="D200" s="16">
        <v>2549.4810000000002</v>
      </c>
      <c r="E200" s="18">
        <f t="shared" si="7"/>
        <v>2555.8810000000003</v>
      </c>
      <c r="G200" s="40">
        <f>(H200+I200)/2</f>
        <v>-0.49145989729999828</v>
      </c>
      <c r="H200" s="40">
        <f>$G$190+'[3]162-200'!J18</f>
        <v>-0.49140998959999876</v>
      </c>
      <c r="I200" s="40">
        <f>$G$211+'[3]162-200'!J24</f>
        <v>-0.49150980499999786</v>
      </c>
      <c r="K200" s="9">
        <f t="shared" si="6"/>
        <v>-245.72994864999913</v>
      </c>
      <c r="R200" s="12"/>
      <c r="S200" s="12"/>
      <c r="T200" s="16"/>
    </row>
    <row r="201" spans="1:20">
      <c r="A201" t="s">
        <v>195</v>
      </c>
      <c r="B201" s="16"/>
      <c r="D201" s="16">
        <v>2564.4780000000001</v>
      </c>
      <c r="E201" s="18">
        <f t="shared" si="7"/>
        <v>2570.8780000000002</v>
      </c>
      <c r="G201" s="40">
        <f>(H201+I201)/2</f>
        <v>-0.47883489729999829</v>
      </c>
      <c r="H201" s="40">
        <f>$G$190+'[3]162-200'!J19</f>
        <v>-0.47504998959999878</v>
      </c>
      <c r="I201" s="40">
        <f>$G$211+'[3]162-200'!J25</f>
        <v>-0.48261980499999785</v>
      </c>
      <c r="K201" s="9">
        <f t="shared" si="6"/>
        <v>-239.41744864999913</v>
      </c>
      <c r="R201" s="12"/>
      <c r="S201" s="12"/>
      <c r="T201" s="16"/>
    </row>
    <row r="202" spans="1:20">
      <c r="A202" t="s">
        <v>196</v>
      </c>
      <c r="B202" s="16"/>
      <c r="D202" s="16">
        <v>2579.4940000000001</v>
      </c>
      <c r="E202" s="18">
        <f t="shared" si="7"/>
        <v>2585.8940000000002</v>
      </c>
      <c r="G202" s="40">
        <f>$G$211+'[3]162-200'!J26</f>
        <v>-0.47993980499999783</v>
      </c>
      <c r="H202" s="40"/>
      <c r="I202" s="40"/>
      <c r="K202" s="9">
        <f t="shared" si="6"/>
        <v>-239.96990249999891</v>
      </c>
      <c r="R202" s="12"/>
      <c r="S202" s="12"/>
      <c r="T202" s="16"/>
    </row>
    <row r="203" spans="1:20">
      <c r="A203" t="s">
        <v>197</v>
      </c>
      <c r="B203" s="13"/>
      <c r="D203" s="13">
        <v>2594.4879999999998</v>
      </c>
      <c r="E203" s="18">
        <f t="shared" si="7"/>
        <v>2600.8879999999999</v>
      </c>
      <c r="G203" s="40">
        <f>$G$211+'[3]162-200'!J27</f>
        <v>-0.48550980499999785</v>
      </c>
      <c r="H203" s="40"/>
      <c r="I203" s="40"/>
      <c r="K203" s="9">
        <f t="shared" si="6"/>
        <v>-242.75490249999893</v>
      </c>
      <c r="R203" s="12"/>
      <c r="S203" s="12"/>
      <c r="T203" s="16"/>
    </row>
    <row r="204" spans="1:20">
      <c r="A204" t="s">
        <v>198</v>
      </c>
      <c r="B204" s="13"/>
      <c r="D204" s="13">
        <v>2609.4810000000002</v>
      </c>
      <c r="E204" s="18">
        <f t="shared" si="7"/>
        <v>2615.8810000000003</v>
      </c>
      <c r="G204" s="40">
        <f>$G$211+'[3]162-200'!J28</f>
        <v>-0.48663980499999787</v>
      </c>
      <c r="H204" s="40"/>
      <c r="I204" s="40"/>
      <c r="K204" s="9">
        <f t="shared" si="6"/>
        <v>-243.31990249999893</v>
      </c>
      <c r="R204" s="12"/>
      <c r="S204" s="12"/>
      <c r="T204" s="16"/>
    </row>
    <row r="205" spans="1:20">
      <c r="A205" t="s">
        <v>199</v>
      </c>
      <c r="B205" s="16"/>
      <c r="D205" s="16">
        <v>2624.4740000000002</v>
      </c>
      <c r="E205" s="18">
        <f t="shared" si="7"/>
        <v>2630.8740000000003</v>
      </c>
      <c r="G205" s="40">
        <f>$G$211+'[3]162-200'!J29</f>
        <v>-0.47215980499999782</v>
      </c>
      <c r="H205" s="40"/>
      <c r="I205" s="40"/>
      <c r="K205" s="9">
        <f t="shared" si="6"/>
        <v>-236.07990249999892</v>
      </c>
      <c r="R205" s="12"/>
      <c r="S205" s="12"/>
      <c r="T205" s="16"/>
    </row>
    <row r="206" spans="1:20">
      <c r="A206" t="s">
        <v>200</v>
      </c>
      <c r="B206" s="16"/>
      <c r="D206" s="16">
        <v>2639.4969999999998</v>
      </c>
      <c r="E206" s="18">
        <f t="shared" si="7"/>
        <v>2645.8969999999999</v>
      </c>
      <c r="G206" s="40">
        <f>$G$211+'[3]162-200'!J30</f>
        <v>-0.47768980499999786</v>
      </c>
      <c r="H206" s="40"/>
      <c r="I206" s="40"/>
      <c r="K206" s="9">
        <f t="shared" si="6"/>
        <v>-238.84490249999894</v>
      </c>
      <c r="R206" s="12"/>
      <c r="S206" s="12"/>
      <c r="T206" s="16"/>
    </row>
    <row r="207" spans="1:20">
      <c r="A207" t="s">
        <v>201</v>
      </c>
      <c r="B207" s="16"/>
      <c r="D207" s="16">
        <v>2654.4920000000002</v>
      </c>
      <c r="E207" s="18">
        <f t="shared" si="7"/>
        <v>2660.8920000000003</v>
      </c>
      <c r="G207" s="40">
        <f>$G$211+'[3]162-200'!J31</f>
        <v>-0.47169980499999786</v>
      </c>
      <c r="H207" s="40"/>
      <c r="I207" s="40"/>
      <c r="K207" s="9">
        <f t="shared" si="6"/>
        <v>-235.84990249999893</v>
      </c>
      <c r="R207" s="12"/>
      <c r="S207" s="12"/>
      <c r="T207" s="16"/>
    </row>
    <row r="208" spans="1:20">
      <c r="A208" t="s">
        <v>202</v>
      </c>
      <c r="B208" s="16"/>
      <c r="D208" s="16">
        <v>2669.4870000000001</v>
      </c>
      <c r="E208" s="18">
        <f t="shared" si="7"/>
        <v>2675.8870000000002</v>
      </c>
      <c r="G208" s="40">
        <f>$G$211+'[3]162-200'!J32</f>
        <v>-0.47128980499999784</v>
      </c>
      <c r="H208" s="40"/>
      <c r="I208" s="40"/>
      <c r="K208" s="9">
        <f t="shared" si="6"/>
        <v>-235.64490249999892</v>
      </c>
      <c r="R208" s="12"/>
      <c r="S208" s="12"/>
      <c r="T208" s="16"/>
    </row>
    <row r="209" spans="1:20">
      <c r="A209" t="s">
        <v>203</v>
      </c>
      <c r="B209" s="16"/>
      <c r="D209" s="16">
        <v>2684.4859999999999</v>
      </c>
      <c r="E209" s="18">
        <f t="shared" si="7"/>
        <v>2690.886</v>
      </c>
      <c r="G209" s="40">
        <f>$G$211+'[3]162-200'!J33</f>
        <v>-0.47329980499999785</v>
      </c>
      <c r="H209" s="40"/>
      <c r="I209" s="40"/>
      <c r="K209" s="9">
        <f t="shared" si="6"/>
        <v>-236.64990249999892</v>
      </c>
      <c r="R209" s="12"/>
      <c r="S209" s="12"/>
      <c r="T209" s="16"/>
    </row>
    <row r="210" spans="1:20">
      <c r="A210" t="s">
        <v>204</v>
      </c>
      <c r="B210" s="13"/>
      <c r="D210" s="13">
        <v>2699.4960000000001</v>
      </c>
      <c r="E210" s="18">
        <f t="shared" si="7"/>
        <v>2705.8960000000002</v>
      </c>
      <c r="G210" s="40">
        <f>$G$211+'[3]162-200'!J34</f>
        <v>-0.46944980499999783</v>
      </c>
      <c r="H210" s="40"/>
      <c r="I210" s="40"/>
      <c r="K210" s="9">
        <f t="shared" si="6"/>
        <v>-234.7249024999989</v>
      </c>
      <c r="R210" s="12"/>
      <c r="S210" s="12"/>
      <c r="T210" s="16"/>
    </row>
    <row r="211" spans="1:20">
      <c r="A211" s="21" t="str">
        <f>A15</f>
        <v>GPS09N</v>
      </c>
      <c r="B211" s="12"/>
      <c r="C211" s="21"/>
      <c r="D211" s="17">
        <f>D15</f>
        <v>2701.5834</v>
      </c>
      <c r="E211" s="17">
        <f>D211+6.4</f>
        <v>2707.9834000000001</v>
      </c>
      <c r="G211" s="43">
        <f>G28+B15-$B$6</f>
        <v>-0.46640980499999785</v>
      </c>
      <c r="H211" s="43"/>
      <c r="I211" s="40"/>
      <c r="K211" s="9">
        <f t="shared" si="6"/>
        <v>-233.20490249999892</v>
      </c>
      <c r="R211" s="12"/>
      <c r="S211" s="12"/>
      <c r="T211" s="16"/>
    </row>
    <row r="212" spans="1:20">
      <c r="A212" t="s">
        <v>205</v>
      </c>
      <c r="B212" s="13"/>
      <c r="D212" s="13">
        <v>2714.4920000000002</v>
      </c>
      <c r="E212" s="18">
        <f t="shared" si="7"/>
        <v>2720.8920000000003</v>
      </c>
      <c r="G212" s="40">
        <f>$G$211+'[3]162-200'!J37</f>
        <v>-0.46645980499999784</v>
      </c>
      <c r="H212" s="40"/>
      <c r="I212" s="40"/>
      <c r="K212" s="9">
        <f t="shared" si="6"/>
        <v>-233.22990249999893</v>
      </c>
      <c r="R212" s="12"/>
      <c r="S212" s="12"/>
      <c r="T212" s="16"/>
    </row>
    <row r="213" spans="1:20">
      <c r="A213" t="s">
        <v>206</v>
      </c>
      <c r="B213" s="13"/>
      <c r="D213" s="13">
        <v>2729.49</v>
      </c>
      <c r="E213" s="18">
        <f t="shared" si="7"/>
        <v>2735.89</v>
      </c>
      <c r="G213" s="40">
        <f>$G$211+'[3]162-200'!J38</f>
        <v>-0.46440980499999784</v>
      </c>
      <c r="H213" s="40"/>
      <c r="I213" s="40"/>
      <c r="K213" s="9">
        <f t="shared" ref="K213:K231" si="8">G213*500</f>
        <v>-232.20490249999892</v>
      </c>
      <c r="R213" s="12"/>
      <c r="S213" s="12"/>
      <c r="T213" s="16"/>
    </row>
    <row r="214" spans="1:20">
      <c r="A214" t="s">
        <v>207</v>
      </c>
      <c r="B214" s="13"/>
      <c r="D214" s="13">
        <v>2744.489</v>
      </c>
      <c r="E214" s="18">
        <f t="shared" ref="E214:E237" si="9">D214+6.4</f>
        <v>2750.8890000000001</v>
      </c>
      <c r="G214" s="40">
        <f>$G$211+'[3]162-200'!J39</f>
        <v>-0.45582980499999787</v>
      </c>
      <c r="H214" s="40"/>
      <c r="I214" s="40"/>
      <c r="K214" s="9">
        <f t="shared" si="8"/>
        <v>-227.91490249999893</v>
      </c>
      <c r="R214" s="12"/>
      <c r="S214" s="12"/>
      <c r="T214" s="16"/>
    </row>
    <row r="215" spans="1:20">
      <c r="A215" t="s">
        <v>208</v>
      </c>
      <c r="B215" s="13"/>
      <c r="D215" s="13">
        <v>2759.4839999999999</v>
      </c>
      <c r="E215" s="18">
        <f t="shared" si="9"/>
        <v>2765.884</v>
      </c>
      <c r="G215" s="40">
        <f>$G$211+'[3]162-200'!J40</f>
        <v>-0.45529980499999784</v>
      </c>
      <c r="I215" s="40"/>
      <c r="K215" s="9">
        <f t="shared" si="8"/>
        <v>-227.64990249999892</v>
      </c>
      <c r="R215" s="12"/>
      <c r="S215" s="12"/>
      <c r="T215" s="16"/>
    </row>
    <row r="216" spans="1:20">
      <c r="A216" t="s">
        <v>209</v>
      </c>
      <c r="B216" s="13"/>
      <c r="D216" s="13">
        <v>2774.4769999999999</v>
      </c>
      <c r="E216" s="18">
        <f t="shared" si="9"/>
        <v>2780.877</v>
      </c>
      <c r="G216" s="40">
        <f>(H216+I216)/2</f>
        <v>-0.44387955669999923</v>
      </c>
      <c r="H216" s="40">
        <f>$G$211+'[3]162-200'!J41</f>
        <v>-0.45029980499999783</v>
      </c>
      <c r="I216" s="40">
        <f>$G$226+'[3]162-200'!J47</f>
        <v>-0.43745930840000063</v>
      </c>
      <c r="K216" s="9">
        <f t="shared" si="8"/>
        <v>-221.93977834999961</v>
      </c>
      <c r="R216" s="12"/>
      <c r="S216" s="12"/>
      <c r="T216" s="16"/>
    </row>
    <row r="217" spans="1:20">
      <c r="A217" t="s">
        <v>210</v>
      </c>
      <c r="B217" s="13"/>
      <c r="D217" s="13">
        <v>2789.4920000000002</v>
      </c>
      <c r="E217" s="18">
        <f t="shared" si="9"/>
        <v>2795.8920000000003</v>
      </c>
      <c r="G217" s="40">
        <f>(H217+I217)/2</f>
        <v>-0.43833455669999921</v>
      </c>
      <c r="H217" s="40">
        <f>$G$211+'[3]162-200'!J42</f>
        <v>-0.44229980499999783</v>
      </c>
      <c r="I217" s="40">
        <f>$G$226+'[3]162-200'!J48</f>
        <v>-0.43436930840000065</v>
      </c>
      <c r="K217" s="9">
        <f t="shared" si="8"/>
        <v>-219.16727834999961</v>
      </c>
      <c r="R217" s="12"/>
      <c r="S217" s="12"/>
      <c r="T217" s="16"/>
    </row>
    <row r="218" spans="1:20">
      <c r="A218" t="s">
        <v>211</v>
      </c>
      <c r="B218" s="16"/>
      <c r="D218" s="16">
        <v>2804.4839999999999</v>
      </c>
      <c r="E218" s="18">
        <f t="shared" si="9"/>
        <v>2810.884</v>
      </c>
      <c r="G218" s="40">
        <f>(H218+I218)/2</f>
        <v>-0.44248955669999923</v>
      </c>
      <c r="H218" s="40">
        <f>$G$211+'[3]162-200'!J43</f>
        <v>-0.44426980499999785</v>
      </c>
      <c r="I218" s="40">
        <f>$G$226+'[3]162-200'!J49</f>
        <v>-0.44070930840000067</v>
      </c>
      <c r="K218" s="9">
        <f t="shared" si="8"/>
        <v>-221.24477834999962</v>
      </c>
      <c r="R218" s="12"/>
      <c r="S218" s="12"/>
      <c r="T218" s="16"/>
    </row>
    <row r="219" spans="1:20">
      <c r="A219" t="s">
        <v>212</v>
      </c>
      <c r="B219" s="13"/>
      <c r="D219" s="13">
        <v>2819.4929999999999</v>
      </c>
      <c r="E219" s="18">
        <f t="shared" si="9"/>
        <v>2825.893</v>
      </c>
      <c r="G219" s="40">
        <f>$G$226+'[3]162-200'!J50</f>
        <v>-0.42987930840000066</v>
      </c>
      <c r="H219" s="40"/>
      <c r="I219" s="40"/>
      <c r="K219" s="9">
        <f t="shared" si="8"/>
        <v>-214.93965420000032</v>
      </c>
      <c r="R219" s="12"/>
      <c r="S219" s="12"/>
      <c r="T219" s="16"/>
    </row>
    <row r="220" spans="1:20">
      <c r="A220" t="s">
        <v>213</v>
      </c>
      <c r="B220" s="13"/>
      <c r="D220" s="13">
        <v>2834.491</v>
      </c>
      <c r="E220" s="18">
        <f t="shared" si="9"/>
        <v>2840.8910000000001</v>
      </c>
      <c r="G220" s="40">
        <f>$G$226+'[3]162-200'!J51</f>
        <v>-0.43078930840000068</v>
      </c>
      <c r="H220" s="40"/>
      <c r="I220" s="40"/>
      <c r="K220" s="9">
        <f t="shared" si="8"/>
        <v>-215.39465420000033</v>
      </c>
      <c r="R220" s="12"/>
      <c r="S220" s="12"/>
      <c r="T220" s="16"/>
    </row>
    <row r="221" spans="1:20">
      <c r="A221" t="s">
        <v>214</v>
      </c>
      <c r="B221" s="13"/>
      <c r="D221" s="13">
        <v>2849.5039999999999</v>
      </c>
      <c r="E221" s="18">
        <f t="shared" si="9"/>
        <v>2855.904</v>
      </c>
      <c r="G221" s="40">
        <f>$G$226+'[3]162-200'!J52</f>
        <v>-0.43599930840000067</v>
      </c>
      <c r="H221" s="39"/>
      <c r="I221" s="40"/>
      <c r="K221" s="9">
        <f t="shared" si="8"/>
        <v>-217.99965420000035</v>
      </c>
      <c r="R221" s="12"/>
      <c r="S221" s="12"/>
      <c r="T221" s="16"/>
    </row>
    <row r="222" spans="1:20">
      <c r="A222" t="s">
        <v>215</v>
      </c>
      <c r="B222" s="13"/>
      <c r="D222" s="13">
        <v>2864.4989999999998</v>
      </c>
      <c r="E222" s="18">
        <f t="shared" si="9"/>
        <v>2870.8989999999999</v>
      </c>
      <c r="G222" s="40">
        <f>$G$226+'[3]162-200'!J53</f>
        <v>-0.43154930840000066</v>
      </c>
      <c r="H222" s="39"/>
      <c r="I222" s="40"/>
      <c r="K222" s="9">
        <f t="shared" si="8"/>
        <v>-215.77465420000033</v>
      </c>
      <c r="R222" s="12"/>
      <c r="S222" s="12"/>
      <c r="T222" s="16"/>
    </row>
    <row r="223" spans="1:20">
      <c r="A223" t="s">
        <v>216</v>
      </c>
      <c r="B223" s="13"/>
      <c r="D223" s="13">
        <v>2879.4830000000002</v>
      </c>
      <c r="E223" s="18">
        <f t="shared" si="9"/>
        <v>2885.8830000000003</v>
      </c>
      <c r="G223" s="40">
        <f>$G$226+'[3]162-200'!J54</f>
        <v>-0.42073930840000068</v>
      </c>
      <c r="H223" s="39"/>
      <c r="I223" s="40"/>
      <c r="K223" s="9">
        <f t="shared" si="8"/>
        <v>-210.36965420000033</v>
      </c>
      <c r="R223" s="12"/>
      <c r="S223" s="12"/>
      <c r="T223" s="16"/>
    </row>
    <row r="224" spans="1:20">
      <c r="A224" t="s">
        <v>217</v>
      </c>
      <c r="B224" s="13"/>
      <c r="D224" s="13">
        <v>2894.462</v>
      </c>
      <c r="E224" s="18">
        <f t="shared" si="9"/>
        <v>2900.8620000000001</v>
      </c>
      <c r="G224" s="40">
        <f>$G$226+'[3]162-200'!J55</f>
        <v>-0.42665930840000066</v>
      </c>
      <c r="H224" s="39"/>
      <c r="I224" s="40"/>
      <c r="K224" s="9">
        <f t="shared" si="8"/>
        <v>-213.32965420000033</v>
      </c>
      <c r="R224" s="12"/>
      <c r="S224" s="12"/>
      <c r="T224" s="16"/>
    </row>
    <row r="225" spans="1:20">
      <c r="A225" t="s">
        <v>218</v>
      </c>
      <c r="B225" s="13"/>
      <c r="D225" s="13">
        <v>2909.4879999999998</v>
      </c>
      <c r="E225" s="18">
        <f t="shared" si="9"/>
        <v>2915.8879999999999</v>
      </c>
      <c r="G225" s="40">
        <f>$G$226+'[3]162-200'!J56</f>
        <v>-0.42593930840000066</v>
      </c>
      <c r="H225" s="39"/>
      <c r="I225" s="40"/>
      <c r="K225" s="9">
        <f t="shared" si="8"/>
        <v>-212.96965420000032</v>
      </c>
      <c r="R225" s="12"/>
      <c r="S225" s="12"/>
      <c r="T225" s="16"/>
    </row>
    <row r="226" spans="1:20">
      <c r="A226" s="21" t="str">
        <f>A16</f>
        <v>GPS10N</v>
      </c>
      <c r="B226" s="12"/>
      <c r="C226" s="21"/>
      <c r="D226" s="17">
        <f>D16</f>
        <v>2911.6025</v>
      </c>
      <c r="E226" s="17">
        <f>D226+6.4</f>
        <v>2918.0025000000001</v>
      </c>
      <c r="G226" s="43">
        <f>G28+B16-$B$6</f>
        <v>-0.42104930840000065</v>
      </c>
      <c r="H226" s="43"/>
      <c r="I226" s="40"/>
      <c r="K226" s="9">
        <f t="shared" si="8"/>
        <v>-210.52465420000033</v>
      </c>
      <c r="R226" s="12"/>
      <c r="S226" s="12"/>
      <c r="T226" s="16"/>
    </row>
    <row r="227" spans="1:20">
      <c r="A227" t="s">
        <v>219</v>
      </c>
      <c r="B227" s="13"/>
      <c r="D227" s="13">
        <v>2924.4780000000001</v>
      </c>
      <c r="E227" s="18">
        <f t="shared" si="9"/>
        <v>2930.8780000000002</v>
      </c>
      <c r="G227" s="40">
        <f>$G$226+'[3]162-200'!J57</f>
        <v>-0.42568930840000063</v>
      </c>
      <c r="H227" s="39"/>
      <c r="I227" s="40"/>
      <c r="K227" s="9">
        <f t="shared" si="8"/>
        <v>-212.84465420000032</v>
      </c>
      <c r="R227" s="12"/>
      <c r="S227" s="12"/>
      <c r="T227" s="16"/>
    </row>
    <row r="228" spans="1:20">
      <c r="A228" t="s">
        <v>220</v>
      </c>
      <c r="B228" s="13"/>
      <c r="D228" s="13">
        <v>2939.4760000000001</v>
      </c>
      <c r="E228" s="18">
        <f t="shared" si="9"/>
        <v>2945.8760000000002</v>
      </c>
      <c r="G228" s="40">
        <f>$G$226+'[3]162-200'!J58</f>
        <v>-0.41860930840000066</v>
      </c>
      <c r="H228" s="39"/>
      <c r="I228" s="40"/>
      <c r="K228" s="9">
        <f t="shared" si="8"/>
        <v>-209.30465420000033</v>
      </c>
      <c r="R228" s="12"/>
      <c r="S228" s="12"/>
      <c r="T228" s="16"/>
    </row>
    <row r="229" spans="1:20">
      <c r="A229" t="s">
        <v>221</v>
      </c>
      <c r="B229" s="13"/>
      <c r="D229" s="13">
        <v>2954.4769999999999</v>
      </c>
      <c r="E229" s="18">
        <f t="shared" si="9"/>
        <v>2960.877</v>
      </c>
      <c r="G229" s="40">
        <f>$G$226+'[3]162-200'!J59</f>
        <v>-0.41769930840000064</v>
      </c>
      <c r="H229" s="39"/>
      <c r="I229" s="40"/>
      <c r="K229" s="9">
        <f t="shared" si="8"/>
        <v>-208.84965420000032</v>
      </c>
      <c r="R229" s="12"/>
      <c r="S229" s="12"/>
      <c r="T229" s="16"/>
    </row>
    <row r="230" spans="1:20">
      <c r="A230" t="s">
        <v>222</v>
      </c>
      <c r="B230" s="16"/>
      <c r="D230" s="16">
        <v>2969.4929999999999</v>
      </c>
      <c r="E230" s="18">
        <f t="shared" si="9"/>
        <v>2975.893</v>
      </c>
      <c r="G230" s="40">
        <f>$G$226+'[3]162-200'!J60</f>
        <v>-0.41526930840000065</v>
      </c>
      <c r="H230" s="39"/>
      <c r="I230" s="40"/>
      <c r="K230" s="9">
        <f t="shared" si="8"/>
        <v>-207.63465420000031</v>
      </c>
      <c r="R230" s="12"/>
      <c r="S230" s="12"/>
      <c r="T230" s="16"/>
    </row>
    <row r="231" spans="1:20">
      <c r="A231" t="s">
        <v>223</v>
      </c>
      <c r="B231" s="16"/>
      <c r="D231" s="16">
        <v>2984.482</v>
      </c>
      <c r="E231" s="18">
        <f t="shared" si="9"/>
        <v>2990.8820000000001</v>
      </c>
      <c r="G231" s="40">
        <f>$G$226+'[3]162-200'!J61</f>
        <v>-0.40859930840000064</v>
      </c>
      <c r="H231" s="39"/>
      <c r="I231" s="40"/>
      <c r="K231" s="9">
        <f t="shared" si="8"/>
        <v>-204.29965420000033</v>
      </c>
      <c r="R231" s="12"/>
      <c r="S231" s="12"/>
      <c r="T231" s="16"/>
    </row>
    <row r="232" spans="1:20">
      <c r="A232" t="s">
        <v>230</v>
      </c>
      <c r="D232" s="20">
        <v>2994.0230000000001</v>
      </c>
      <c r="E232" s="18">
        <f t="shared" si="9"/>
        <v>3000.4230000000002</v>
      </c>
      <c r="R232" s="12"/>
      <c r="S232" s="12"/>
      <c r="T232" s="16"/>
    </row>
    <row r="233" spans="1:20">
      <c r="A233" t="s">
        <v>231</v>
      </c>
      <c r="D233" s="20">
        <v>3000.0030000000002</v>
      </c>
      <c r="E233" s="18">
        <f t="shared" si="9"/>
        <v>3006.4030000000002</v>
      </c>
      <c r="R233" s="12"/>
      <c r="S233" s="12"/>
      <c r="T233" s="16"/>
    </row>
    <row r="234" spans="1:20">
      <c r="A234" t="s">
        <v>232</v>
      </c>
      <c r="D234">
        <v>3009.9969999999998</v>
      </c>
      <c r="E234" s="18">
        <f t="shared" si="9"/>
        <v>3016.3969999999999</v>
      </c>
      <c r="R234" s="12"/>
      <c r="S234" s="12"/>
      <c r="T234" s="16"/>
    </row>
    <row r="235" spans="1:20">
      <c r="A235" t="s">
        <v>287</v>
      </c>
      <c r="D235" s="20">
        <v>3009.9960000000001</v>
      </c>
      <c r="E235" s="120">
        <f t="shared" si="9"/>
        <v>3016.3960000000002</v>
      </c>
      <c r="R235" s="12"/>
      <c r="S235" s="12"/>
      <c r="T235" s="16"/>
    </row>
    <row r="236" spans="1:20">
      <c r="A236" t="s">
        <v>288</v>
      </c>
      <c r="D236" s="20">
        <v>3000</v>
      </c>
      <c r="E236" s="120">
        <f t="shared" si="9"/>
        <v>3006.4</v>
      </c>
      <c r="R236" s="12"/>
      <c r="S236" s="12"/>
      <c r="T236" s="16"/>
    </row>
    <row r="237" spans="1:20">
      <c r="A237" t="s">
        <v>289</v>
      </c>
      <c r="C237" s="2"/>
      <c r="D237" s="20">
        <v>2994.027</v>
      </c>
      <c r="E237" s="120">
        <f t="shared" si="9"/>
        <v>3000.4270000000001</v>
      </c>
      <c r="G237" s="28"/>
      <c r="H237" s="28"/>
      <c r="I237" s="28"/>
      <c r="K237" s="32"/>
      <c r="L237" s="33"/>
      <c r="M237" s="32"/>
      <c r="N237" s="34"/>
      <c r="O237" s="35"/>
    </row>
    <row r="238" spans="1:20">
      <c r="C238" s="1"/>
      <c r="K238" s="32"/>
      <c r="L238" s="32"/>
      <c r="M238" s="32"/>
      <c r="N238" s="4"/>
      <c r="O238" s="32"/>
    </row>
    <row r="239" spans="1:20">
      <c r="C239" s="1"/>
      <c r="K239" s="32"/>
      <c r="L239" s="32"/>
      <c r="M239" s="32"/>
      <c r="N239" s="4"/>
      <c r="O239" s="32"/>
    </row>
    <row r="240" spans="1:20">
      <c r="C240" s="1"/>
      <c r="K240" s="32"/>
      <c r="L240" s="32"/>
      <c r="M240" s="32"/>
      <c r="N240" s="4"/>
      <c r="O240" s="32"/>
    </row>
    <row r="241" spans="3:15">
      <c r="C241" s="1"/>
      <c r="K241" s="32"/>
      <c r="L241" s="32"/>
      <c r="M241" s="32"/>
      <c r="N241" s="4"/>
      <c r="O241" s="32"/>
    </row>
    <row r="242" spans="3:15">
      <c r="C242" s="1"/>
      <c r="K242" s="32"/>
      <c r="L242" s="32"/>
      <c r="M242" s="32"/>
      <c r="N242" s="4"/>
      <c r="O242" s="32"/>
    </row>
    <row r="243" spans="3:15">
      <c r="C243" s="3"/>
      <c r="K243" s="32"/>
      <c r="L243" s="32"/>
      <c r="M243" s="32"/>
      <c r="N243" s="4"/>
      <c r="O243" s="32"/>
    </row>
    <row r="244" spans="3:15">
      <c r="C244" s="3"/>
      <c r="K244" s="32"/>
      <c r="L244" s="32"/>
      <c r="M244" s="32"/>
      <c r="N244" s="32"/>
      <c r="O244" s="32"/>
    </row>
    <row r="245" spans="3:15">
      <c r="K245" s="32"/>
      <c r="L245" s="32"/>
      <c r="M245" s="32"/>
      <c r="N245" s="32"/>
      <c r="O245" s="32"/>
    </row>
    <row r="246" spans="3:15">
      <c r="K246" s="32"/>
      <c r="L246" s="32"/>
      <c r="M246" s="32"/>
      <c r="N246" s="5"/>
      <c r="O246" s="6"/>
    </row>
    <row r="247" spans="3:15">
      <c r="K247" s="32"/>
      <c r="L247" s="32"/>
      <c r="M247" s="32"/>
      <c r="N247" s="5"/>
      <c r="O247" s="6"/>
    </row>
    <row r="248" spans="3:15">
      <c r="K248" s="32"/>
      <c r="L248" s="32"/>
      <c r="M248" s="32"/>
      <c r="N248" s="5"/>
      <c r="O248" s="6"/>
    </row>
    <row r="249" spans="3:15">
      <c r="K249" s="32"/>
      <c r="L249" s="32"/>
      <c r="M249" s="32"/>
      <c r="N249" s="5"/>
      <c r="O249" s="6"/>
    </row>
    <row r="250" spans="3:15">
      <c r="K250" s="32"/>
      <c r="L250" s="32"/>
      <c r="M250" s="32"/>
      <c r="N250" s="5"/>
      <c r="O250" s="6"/>
    </row>
    <row r="251" spans="3:15">
      <c r="K251" s="32"/>
      <c r="L251" s="32"/>
      <c r="M251" s="32"/>
      <c r="N251" s="5"/>
      <c r="O251" s="6"/>
    </row>
    <row r="252" spans="3:15">
      <c r="K252" s="32"/>
      <c r="L252" s="32"/>
      <c r="M252" s="32"/>
      <c r="N252" s="5"/>
      <c r="O252" s="6"/>
    </row>
    <row r="253" spans="3:15">
      <c r="K253" s="32"/>
      <c r="L253" s="32"/>
      <c r="M253" s="32"/>
      <c r="N253" s="5"/>
      <c r="O253" s="6"/>
    </row>
    <row r="254" spans="3:15">
      <c r="K254" s="32"/>
      <c r="L254" s="32"/>
      <c r="M254" s="32"/>
      <c r="N254" s="5"/>
      <c r="O254" s="6"/>
    </row>
    <row r="255" spans="3:15">
      <c r="K255" s="32"/>
      <c r="L255" s="32"/>
      <c r="M255" s="32"/>
      <c r="N255" s="5"/>
      <c r="O255" s="6"/>
    </row>
    <row r="256" spans="3:15">
      <c r="K256" s="32"/>
      <c r="L256" s="32"/>
      <c r="M256" s="32"/>
      <c r="N256" s="5"/>
      <c r="O256" s="6"/>
    </row>
    <row r="257" spans="1:15">
      <c r="K257" s="32"/>
      <c r="L257" s="32"/>
      <c r="M257" s="32"/>
      <c r="N257" s="32"/>
      <c r="O257" s="32"/>
    </row>
    <row r="258" spans="1:15">
      <c r="A258" s="2"/>
      <c r="C258" s="2"/>
      <c r="D258" s="2"/>
      <c r="E258" s="2"/>
      <c r="G258" s="28"/>
      <c r="H258" s="28"/>
      <c r="I258" s="28"/>
      <c r="K258" s="32"/>
      <c r="L258" s="33"/>
      <c r="M258" s="32"/>
      <c r="N258" s="34"/>
      <c r="O258" s="35"/>
    </row>
    <row r="259" spans="1:15">
      <c r="C259" s="1"/>
      <c r="K259" s="32"/>
      <c r="L259" s="32"/>
      <c r="M259" s="32"/>
      <c r="N259" s="4"/>
      <c r="O259" s="32"/>
    </row>
    <row r="260" spans="1:15">
      <c r="C260" s="1"/>
      <c r="K260" s="32"/>
      <c r="L260" s="32"/>
      <c r="M260" s="32"/>
      <c r="N260" s="4"/>
      <c r="O260" s="32"/>
    </row>
    <row r="261" spans="1:15">
      <c r="C261" s="1"/>
      <c r="K261" s="32"/>
      <c r="L261" s="32"/>
      <c r="M261" s="32"/>
      <c r="N261" s="4"/>
      <c r="O261" s="32"/>
    </row>
    <row r="262" spans="1:15">
      <c r="C262" s="1"/>
      <c r="K262" s="32"/>
      <c r="L262" s="32"/>
      <c r="M262" s="32"/>
      <c r="N262" s="4"/>
      <c r="O262" s="32"/>
    </row>
    <row r="263" spans="1:15">
      <c r="C263" s="1"/>
      <c r="K263" s="32"/>
      <c r="L263" s="32"/>
      <c r="M263" s="32"/>
      <c r="N263" s="4"/>
      <c r="O263" s="32"/>
    </row>
    <row r="264" spans="1:15">
      <c r="C264" s="1"/>
      <c r="K264" s="32"/>
      <c r="L264" s="32"/>
      <c r="M264" s="32"/>
      <c r="N264" s="32"/>
      <c r="O264" s="32"/>
    </row>
    <row r="265" spans="1:15">
      <c r="C265" s="3"/>
      <c r="K265" s="32"/>
      <c r="L265" s="32"/>
      <c r="M265" s="32"/>
      <c r="N265" s="32"/>
      <c r="O265" s="32"/>
    </row>
    <row r="266" spans="1:15">
      <c r="C266" s="3"/>
      <c r="K266" s="32"/>
      <c r="L266" s="32"/>
      <c r="M266" s="32"/>
      <c r="N266" s="32"/>
      <c r="O266" s="32"/>
    </row>
    <row r="267" spans="1:15">
      <c r="K267" s="32"/>
      <c r="L267" s="32"/>
      <c r="M267" s="32"/>
      <c r="N267" s="5"/>
      <c r="O267" s="6"/>
    </row>
    <row r="268" spans="1:15">
      <c r="K268" s="32"/>
      <c r="L268" s="32"/>
      <c r="M268" s="32"/>
      <c r="N268" s="5"/>
      <c r="O268" s="6"/>
    </row>
    <row r="269" spans="1:15">
      <c r="K269" s="32"/>
      <c r="L269" s="32"/>
      <c r="M269" s="32"/>
      <c r="N269" s="5"/>
      <c r="O269" s="6"/>
    </row>
    <row r="270" spans="1:15">
      <c r="K270" s="32"/>
      <c r="L270" s="32"/>
      <c r="M270" s="32"/>
      <c r="N270" s="5"/>
      <c r="O270" s="6"/>
    </row>
    <row r="271" spans="1:15">
      <c r="K271" s="32"/>
      <c r="L271" s="32"/>
      <c r="M271" s="32"/>
      <c r="N271" s="5"/>
      <c r="O271" s="6"/>
    </row>
    <row r="272" spans="1:15">
      <c r="K272" s="32"/>
      <c r="L272" s="32"/>
      <c r="M272" s="32"/>
      <c r="N272" s="5"/>
      <c r="O272" s="6"/>
    </row>
    <row r="273" spans="1:15">
      <c r="K273" s="32"/>
      <c r="L273" s="32"/>
      <c r="M273" s="32"/>
      <c r="N273" s="5"/>
      <c r="O273" s="6"/>
    </row>
    <row r="274" spans="1:15">
      <c r="K274" s="32"/>
      <c r="L274" s="32"/>
      <c r="M274" s="32"/>
      <c r="N274" s="5"/>
      <c r="O274" s="6"/>
    </row>
    <row r="275" spans="1:15">
      <c r="K275" s="32"/>
      <c r="L275" s="32"/>
      <c r="M275" s="32"/>
      <c r="N275" s="5"/>
      <c r="O275" s="6"/>
    </row>
    <row r="276" spans="1:15">
      <c r="K276" s="32"/>
      <c r="L276" s="32"/>
      <c r="M276" s="32"/>
      <c r="N276" s="5"/>
      <c r="O276" s="6"/>
    </row>
    <row r="277" spans="1:15">
      <c r="K277" s="32"/>
      <c r="L277" s="32"/>
      <c r="M277" s="32"/>
      <c r="N277" s="5"/>
      <c r="O277" s="6"/>
    </row>
    <row r="278" spans="1:15">
      <c r="K278" s="32"/>
      <c r="L278" s="32"/>
      <c r="M278" s="32"/>
      <c r="N278" s="5"/>
      <c r="O278" s="6"/>
    </row>
    <row r="279" spans="1:15">
      <c r="K279" s="32"/>
      <c r="L279" s="32"/>
      <c r="M279" s="32"/>
      <c r="N279" s="32"/>
      <c r="O279" s="32"/>
    </row>
    <row r="280" spans="1:15">
      <c r="A280" s="2"/>
      <c r="C280" s="2"/>
      <c r="D280" s="2"/>
      <c r="E280" s="2"/>
      <c r="G280" s="28"/>
      <c r="H280" s="28"/>
      <c r="I280" s="28"/>
      <c r="K280" s="32"/>
      <c r="L280" s="33"/>
      <c r="M280" s="32"/>
      <c r="N280" s="34"/>
      <c r="O280" s="35"/>
    </row>
    <row r="281" spans="1:15">
      <c r="C281" s="1"/>
      <c r="K281" s="32"/>
      <c r="L281" s="32"/>
      <c r="M281" s="32"/>
      <c r="N281" s="4"/>
      <c r="O281" s="32"/>
    </row>
    <row r="282" spans="1:15">
      <c r="C282" s="1"/>
      <c r="K282" s="32"/>
      <c r="L282" s="32"/>
      <c r="M282" s="32"/>
      <c r="N282" s="4"/>
      <c r="O282" s="32"/>
    </row>
    <row r="283" spans="1:15">
      <c r="C283" s="1"/>
      <c r="K283" s="32"/>
      <c r="L283" s="32"/>
      <c r="M283" s="32"/>
      <c r="N283" s="4"/>
      <c r="O283" s="32"/>
    </row>
    <row r="284" spans="1:15">
      <c r="C284" s="1"/>
      <c r="K284" s="32"/>
      <c r="L284" s="32"/>
      <c r="M284" s="32"/>
      <c r="N284" s="4"/>
      <c r="O284" s="32"/>
    </row>
    <row r="285" spans="1:15">
      <c r="C285" s="1"/>
      <c r="K285" s="32"/>
      <c r="L285" s="32"/>
      <c r="M285" s="32"/>
      <c r="N285" s="4"/>
      <c r="O285" s="32"/>
    </row>
    <row r="286" spans="1:15">
      <c r="C286" s="1"/>
      <c r="K286" s="32"/>
      <c r="L286" s="32"/>
      <c r="M286" s="32"/>
      <c r="N286" s="4"/>
      <c r="O286" s="32"/>
    </row>
    <row r="287" spans="1:15">
      <c r="C287" s="1"/>
      <c r="K287" s="32"/>
      <c r="L287" s="32"/>
      <c r="M287" s="32"/>
      <c r="N287" s="4"/>
      <c r="O287" s="32"/>
    </row>
    <row r="288" spans="1:15">
      <c r="C288" s="1"/>
      <c r="K288" s="32"/>
      <c r="L288" s="32"/>
      <c r="M288" s="32"/>
      <c r="N288" s="32"/>
      <c r="O288" s="32"/>
    </row>
    <row r="289" spans="1:15">
      <c r="C289" s="3"/>
      <c r="K289" s="32"/>
      <c r="L289" s="32"/>
      <c r="M289" s="32"/>
      <c r="N289" s="32"/>
      <c r="O289" s="6"/>
    </row>
    <row r="290" spans="1:15">
      <c r="C290" s="3"/>
      <c r="K290" s="32"/>
      <c r="L290" s="32"/>
      <c r="M290" s="32"/>
      <c r="N290" s="32"/>
      <c r="O290" s="6"/>
    </row>
    <row r="291" spans="1:15">
      <c r="K291" s="32"/>
      <c r="L291" s="32"/>
      <c r="M291" s="32"/>
      <c r="N291" s="5"/>
      <c r="O291" s="6"/>
    </row>
    <row r="292" spans="1:15">
      <c r="K292" s="32"/>
      <c r="L292" s="32"/>
      <c r="M292" s="32"/>
      <c r="N292" s="5"/>
      <c r="O292" s="6"/>
    </row>
    <row r="293" spans="1:15">
      <c r="K293" s="32"/>
      <c r="L293" s="32"/>
      <c r="M293" s="32"/>
      <c r="N293" s="5"/>
      <c r="O293" s="6"/>
    </row>
    <row r="294" spans="1:15">
      <c r="K294" s="32"/>
      <c r="L294" s="32"/>
      <c r="M294" s="32"/>
      <c r="N294" s="5"/>
      <c r="O294" s="6"/>
    </row>
    <row r="295" spans="1:15">
      <c r="K295" s="32"/>
      <c r="L295" s="32"/>
      <c r="M295" s="32"/>
      <c r="N295" s="5"/>
      <c r="O295" s="6"/>
    </row>
    <row r="296" spans="1:15">
      <c r="K296" s="32"/>
      <c r="L296" s="32"/>
      <c r="M296" s="32"/>
      <c r="N296" s="5"/>
      <c r="O296" s="6"/>
    </row>
    <row r="297" spans="1:15">
      <c r="K297" s="32"/>
      <c r="L297" s="32"/>
      <c r="M297" s="32"/>
      <c r="N297" s="5"/>
      <c r="O297" s="6"/>
    </row>
    <row r="298" spans="1:15">
      <c r="K298" s="32"/>
      <c r="L298" s="32"/>
      <c r="M298" s="32"/>
      <c r="N298" s="5"/>
      <c r="O298" s="6"/>
    </row>
    <row r="299" spans="1:15">
      <c r="K299" s="32"/>
      <c r="L299" s="32"/>
      <c r="M299" s="32"/>
      <c r="N299" s="32"/>
      <c r="O299" s="32"/>
    </row>
    <row r="300" spans="1:15">
      <c r="A300" s="2"/>
      <c r="C300" s="2"/>
      <c r="D300" s="2"/>
      <c r="E300" s="2"/>
      <c r="G300" s="28"/>
      <c r="H300" s="28"/>
      <c r="I300" s="28"/>
      <c r="K300" s="32"/>
      <c r="L300" s="33"/>
      <c r="M300" s="32"/>
      <c r="N300" s="34"/>
      <c r="O300" s="35"/>
    </row>
    <row r="301" spans="1:15">
      <c r="C301" s="1"/>
      <c r="K301" s="32"/>
      <c r="L301" s="32"/>
      <c r="M301" s="32"/>
      <c r="N301" s="4"/>
      <c r="O301" s="32"/>
    </row>
    <row r="302" spans="1:15">
      <c r="C302" s="1"/>
      <c r="K302" s="32"/>
      <c r="L302" s="32"/>
      <c r="M302" s="32"/>
      <c r="N302" s="4"/>
      <c r="O302" s="32"/>
    </row>
    <row r="303" spans="1:15">
      <c r="C303" s="1"/>
      <c r="K303" s="32"/>
      <c r="L303" s="32"/>
      <c r="M303" s="32"/>
      <c r="N303" s="4"/>
      <c r="O303" s="32"/>
    </row>
    <row r="304" spans="1:15">
      <c r="C304" s="1"/>
      <c r="K304" s="32"/>
      <c r="L304" s="32"/>
      <c r="M304" s="32"/>
      <c r="N304" s="4"/>
      <c r="O304" s="32"/>
    </row>
    <row r="305" spans="3:15">
      <c r="C305" s="1"/>
      <c r="K305" s="32"/>
      <c r="L305" s="32"/>
      <c r="M305" s="32"/>
      <c r="N305" s="4"/>
      <c r="O305" s="32"/>
    </row>
    <row r="306" spans="3:15">
      <c r="C306" s="3"/>
      <c r="K306" s="32"/>
      <c r="L306" s="32"/>
      <c r="M306" s="32"/>
      <c r="N306" s="32"/>
      <c r="O306" s="32"/>
    </row>
    <row r="307" spans="3:15">
      <c r="C307" s="3"/>
      <c r="K307" s="32"/>
      <c r="L307" s="32"/>
      <c r="M307" s="32"/>
      <c r="N307" s="32"/>
      <c r="O307" s="32"/>
    </row>
    <row r="308" spans="3:15">
      <c r="K308" s="32"/>
      <c r="L308" s="32"/>
      <c r="M308" s="32"/>
      <c r="N308" s="5"/>
      <c r="O308" s="6"/>
    </row>
    <row r="309" spans="3:15">
      <c r="K309" s="32"/>
      <c r="L309" s="32"/>
      <c r="M309" s="32"/>
      <c r="N309" s="5"/>
      <c r="O309" s="6"/>
    </row>
    <row r="310" spans="3:15">
      <c r="K310" s="32"/>
      <c r="L310" s="32"/>
      <c r="M310" s="32"/>
      <c r="N310" s="5"/>
      <c r="O310" s="6"/>
    </row>
    <row r="311" spans="3:15">
      <c r="K311" s="32"/>
      <c r="L311" s="32"/>
      <c r="M311" s="32"/>
      <c r="N311" s="5"/>
      <c r="O311" s="6"/>
    </row>
    <row r="312" spans="3:15">
      <c r="K312" s="32"/>
      <c r="L312" s="32"/>
      <c r="M312" s="32"/>
      <c r="N312" s="5"/>
      <c r="O312" s="6"/>
    </row>
    <row r="313" spans="3:15">
      <c r="K313" s="32"/>
      <c r="L313" s="32"/>
      <c r="M313" s="32"/>
      <c r="N313" s="5"/>
      <c r="O313" s="6"/>
    </row>
    <row r="314" spans="3:15">
      <c r="K314" s="32"/>
      <c r="L314" s="32"/>
      <c r="M314" s="32"/>
      <c r="N314" s="5"/>
      <c r="O314" s="6"/>
    </row>
    <row r="315" spans="3:15">
      <c r="K315" s="32"/>
      <c r="L315" s="32"/>
      <c r="M315" s="32"/>
      <c r="N315" s="5"/>
      <c r="O315" s="6"/>
    </row>
    <row r="316" spans="3:15">
      <c r="K316" s="32"/>
      <c r="L316" s="32"/>
      <c r="M316" s="32"/>
      <c r="N316" s="5"/>
      <c r="O316" s="6"/>
    </row>
    <row r="317" spans="3:15">
      <c r="K317" s="32"/>
      <c r="L317" s="32"/>
      <c r="M317" s="32"/>
      <c r="N317" s="5"/>
      <c r="O317" s="6"/>
    </row>
    <row r="318" spans="3:15">
      <c r="K318" s="32"/>
      <c r="L318" s="32"/>
      <c r="M318" s="32"/>
      <c r="N318" s="5"/>
      <c r="O318" s="6"/>
    </row>
    <row r="319" spans="3:15">
      <c r="K319" s="32"/>
      <c r="L319" s="32"/>
      <c r="M319" s="32"/>
      <c r="N319" s="5"/>
      <c r="O319" s="6"/>
    </row>
    <row r="320" spans="3:15">
      <c r="K320" s="32"/>
      <c r="L320" s="32"/>
      <c r="M320" s="32"/>
      <c r="N320" s="5"/>
      <c r="O320" s="6"/>
    </row>
    <row r="321" spans="11:15">
      <c r="K321" s="32"/>
      <c r="L321" s="32"/>
      <c r="M321" s="32"/>
      <c r="N321" s="5"/>
      <c r="O321" s="6"/>
    </row>
    <row r="322" spans="11:15">
      <c r="K322" s="32"/>
      <c r="L322" s="32"/>
      <c r="M322" s="32"/>
      <c r="N322" s="5"/>
      <c r="O322" s="6"/>
    </row>
    <row r="323" spans="11:15">
      <c r="K323" s="32"/>
      <c r="L323" s="32"/>
      <c r="M323" s="32"/>
      <c r="N323" s="32"/>
      <c r="O323" s="32"/>
    </row>
    <row r="324" spans="11:15">
      <c r="K324" s="32"/>
      <c r="L324" s="32"/>
      <c r="M324" s="32"/>
      <c r="N324" s="32"/>
      <c r="O324" s="32"/>
    </row>
    <row r="325" spans="11:15">
      <c r="K325" s="32"/>
      <c r="L325" s="32"/>
      <c r="M325" s="32"/>
      <c r="N325" s="32"/>
      <c r="O325" s="32"/>
    </row>
    <row r="326" spans="11:15">
      <c r="K326" s="32"/>
      <c r="L326" s="32"/>
      <c r="M326" s="32"/>
      <c r="N326" s="32"/>
      <c r="O326" s="32"/>
    </row>
  </sheetData>
  <phoneticPr fontId="0" type="noConversion"/>
  <pageMargins left="0.75" right="0.75" top="1" bottom="1" header="0.5" footer="0.5"/>
  <pageSetup paperSize="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324"/>
  <sheetViews>
    <sheetView workbookViewId="0">
      <selection activeCell="L38" sqref="L38"/>
    </sheetView>
  </sheetViews>
  <sheetFormatPr defaultRowHeight="12.75"/>
  <cols>
    <col min="1" max="1" width="10.85546875" customWidth="1"/>
    <col min="2" max="2" width="9.7109375" customWidth="1"/>
    <col min="3" max="3" width="6.5703125" customWidth="1"/>
    <col min="4" max="4" width="11.140625" customWidth="1"/>
    <col min="5" max="5" width="11.42578125" customWidth="1"/>
    <col min="6" max="6" width="3.7109375" customWidth="1"/>
    <col min="7" max="7" width="11.7109375" style="23" customWidth="1"/>
    <col min="8" max="8" width="2.7109375" customWidth="1"/>
    <col min="9" max="10" width="11.7109375" customWidth="1"/>
    <col min="11" max="11" width="2.7109375" customWidth="1"/>
    <col min="12" max="12" width="7.140625" customWidth="1"/>
    <col min="13" max="13" width="10.5703125" customWidth="1"/>
    <col min="14" max="14" width="3.7109375" customWidth="1"/>
    <col min="16" max="16" width="3.7109375" customWidth="1"/>
    <col min="17" max="17" width="7.140625" customWidth="1"/>
    <col min="18" max="18" width="3.7109375" customWidth="1"/>
  </cols>
  <sheetData>
    <row r="1" spans="1:13">
      <c r="A1" s="1" t="s">
        <v>241</v>
      </c>
      <c r="G1" s="23" t="s">
        <v>246</v>
      </c>
      <c r="M1" s="23" t="s">
        <v>250</v>
      </c>
    </row>
    <row r="2" spans="1:13">
      <c r="D2" s="11"/>
      <c r="E2" s="11"/>
      <c r="G2" s="23">
        <v>3.1999999999999999E-5</v>
      </c>
      <c r="M2" s="23">
        <v>2.5999999999999998E-5</v>
      </c>
    </row>
    <row r="3" spans="1:13">
      <c r="A3" s="7" t="s">
        <v>2</v>
      </c>
      <c r="B3" s="8" t="s">
        <v>3</v>
      </c>
      <c r="D3" s="10" t="s">
        <v>23</v>
      </c>
      <c r="E3" s="10" t="s">
        <v>5</v>
      </c>
      <c r="G3" s="102" t="s">
        <v>3</v>
      </c>
      <c r="I3" s="103" t="s">
        <v>3</v>
      </c>
    </row>
    <row r="4" spans="1:13">
      <c r="A4" s="7"/>
      <c r="B4" s="24" t="s">
        <v>4</v>
      </c>
      <c r="C4" s="25"/>
      <c r="D4" s="24" t="s">
        <v>4</v>
      </c>
      <c r="E4" s="24" t="s">
        <v>4</v>
      </c>
      <c r="G4" s="81" t="s">
        <v>248</v>
      </c>
      <c r="I4" s="104" t="s">
        <v>248</v>
      </c>
    </row>
    <row r="5" spans="1:13">
      <c r="B5" s="9"/>
      <c r="G5" s="81" t="s">
        <v>247</v>
      </c>
      <c r="I5" s="104" t="s">
        <v>249</v>
      </c>
    </row>
    <row r="6" spans="1:13">
      <c r="A6" s="21" t="s">
        <v>12</v>
      </c>
      <c r="B6" s="9">
        <f>G6+$M$2*E6</f>
        <v>51.746147373399999</v>
      </c>
      <c r="C6" s="23"/>
      <c r="D6" s="17">
        <v>91.575900000000004</v>
      </c>
      <c r="E6" s="17">
        <f>D6+6.4</f>
        <v>97.97590000000001</v>
      </c>
      <c r="G6" s="101">
        <v>51.743600000000001</v>
      </c>
      <c r="I6" s="100">
        <v>51.7438</v>
      </c>
      <c r="J6" s="9">
        <f>G6*500</f>
        <v>25871.8</v>
      </c>
    </row>
    <row r="7" spans="1:13">
      <c r="A7" s="21" t="s">
        <v>13</v>
      </c>
      <c r="B7" s="9">
        <f t="shared" ref="B7:B16" si="0">G7+$M$2*E7</f>
        <v>51.715207919400001</v>
      </c>
      <c r="D7" s="17">
        <f>D6+210.021</f>
        <v>301.59690000000001</v>
      </c>
      <c r="E7" s="17">
        <f t="shared" ref="E7:E16" si="1">D7+6.4</f>
        <v>307.99689999999998</v>
      </c>
      <c r="G7" s="101">
        <v>51.7072</v>
      </c>
      <c r="I7" s="100">
        <v>51.7074</v>
      </c>
      <c r="J7" s="9">
        <f t="shared" ref="J7:J16" si="2">G7*500</f>
        <v>25853.599999999999</v>
      </c>
    </row>
    <row r="8" spans="1:13">
      <c r="A8" s="21" t="s">
        <v>14</v>
      </c>
      <c r="B8" s="9">
        <f t="shared" si="0"/>
        <v>51.666707643800002</v>
      </c>
      <c r="D8" s="17">
        <f>D7+299.9894</f>
        <v>601.58629999999994</v>
      </c>
      <c r="E8" s="17">
        <f t="shared" si="1"/>
        <v>607.98629999999991</v>
      </c>
      <c r="G8" s="101">
        <v>51.6509</v>
      </c>
      <c r="I8" s="100">
        <v>51.651200000000003</v>
      </c>
      <c r="J8" s="9">
        <f t="shared" si="2"/>
        <v>25825.45</v>
      </c>
    </row>
    <row r="9" spans="1:13">
      <c r="A9" s="21" t="s">
        <v>15</v>
      </c>
      <c r="B9" s="9">
        <f t="shared" si="0"/>
        <v>51.603647773799999</v>
      </c>
      <c r="D9" s="17">
        <f>D8+240.005</f>
        <v>841.59129999999993</v>
      </c>
      <c r="E9" s="17">
        <f t="shared" si="1"/>
        <v>847.99129999999991</v>
      </c>
      <c r="G9" s="101">
        <v>51.581600000000002</v>
      </c>
      <c r="I9" s="100">
        <v>51.581499999999998</v>
      </c>
      <c r="J9" s="9">
        <f t="shared" si="2"/>
        <v>25790.799999999999</v>
      </c>
    </row>
    <row r="10" spans="1:13">
      <c r="A10" s="21" t="s">
        <v>16</v>
      </c>
      <c r="B10" s="9">
        <f t="shared" si="0"/>
        <v>51.590607820599999</v>
      </c>
      <c r="D10" s="17">
        <f>D9+360.0018</f>
        <v>1201.5931</v>
      </c>
      <c r="E10" s="17">
        <f t="shared" si="1"/>
        <v>1207.9931000000001</v>
      </c>
      <c r="G10" s="101">
        <v>51.559199999999997</v>
      </c>
      <c r="I10" s="100">
        <v>51.558500000000002</v>
      </c>
      <c r="J10" s="9">
        <f t="shared" si="2"/>
        <v>25779.599999999999</v>
      </c>
    </row>
    <row r="11" spans="1:13">
      <c r="A11" s="21" t="s">
        <v>17</v>
      </c>
      <c r="B11" s="9">
        <f t="shared" si="0"/>
        <v>51.5220479766</v>
      </c>
      <c r="D11" s="17">
        <f>D10+240.006</f>
        <v>1441.5991000000001</v>
      </c>
      <c r="E11" s="17">
        <f t="shared" si="1"/>
        <v>1447.9991000000002</v>
      </c>
      <c r="G11" s="101">
        <v>51.484400000000001</v>
      </c>
      <c r="I11" s="100">
        <v>51.4846</v>
      </c>
      <c r="J11" s="9">
        <f t="shared" si="2"/>
        <v>25742.2</v>
      </c>
    </row>
    <row r="12" spans="1:13">
      <c r="A12" s="21" t="s">
        <v>18</v>
      </c>
      <c r="B12" s="9">
        <f t="shared" si="0"/>
        <v>51.551027737400005</v>
      </c>
      <c r="D12" s="17">
        <f>D11+329.9908</f>
        <v>1771.5899000000002</v>
      </c>
      <c r="E12" s="17">
        <f t="shared" si="1"/>
        <v>1777.9899000000003</v>
      </c>
      <c r="G12" s="101">
        <v>51.504800000000003</v>
      </c>
      <c r="I12" s="100">
        <v>51.505099999999999</v>
      </c>
      <c r="J12" s="9">
        <f t="shared" si="2"/>
        <v>25752.400000000001</v>
      </c>
    </row>
    <row r="13" spans="1:13">
      <c r="A13" s="21" t="s">
        <v>19</v>
      </c>
      <c r="B13" s="9">
        <f t="shared" si="0"/>
        <v>51.5978076516</v>
      </c>
      <c r="D13" s="17">
        <f>D12+329.9967</f>
        <v>2101.5866000000001</v>
      </c>
      <c r="E13" s="17">
        <f t="shared" si="1"/>
        <v>2107.9866000000002</v>
      </c>
      <c r="G13" s="101">
        <v>51.542999999999999</v>
      </c>
      <c r="I13" s="100">
        <v>51.542999999999999</v>
      </c>
      <c r="J13" s="9">
        <f t="shared" si="2"/>
        <v>25771.5</v>
      </c>
    </row>
    <row r="14" spans="1:13">
      <c r="A14" s="21" t="s">
        <v>20</v>
      </c>
      <c r="B14" s="9">
        <f t="shared" si="0"/>
        <v>51.641407383800001</v>
      </c>
      <c r="D14" s="17">
        <f>D13+299.9897</f>
        <v>2401.5763000000002</v>
      </c>
      <c r="E14" s="17">
        <f t="shared" si="1"/>
        <v>2407.9763000000003</v>
      </c>
      <c r="G14" s="101">
        <v>51.578800000000001</v>
      </c>
      <c r="I14" s="100">
        <v>51.578699999999998</v>
      </c>
      <c r="J14" s="9">
        <f t="shared" si="2"/>
        <v>25789.4</v>
      </c>
    </row>
    <row r="15" spans="1:13">
      <c r="A15" s="21" t="s">
        <v>21</v>
      </c>
      <c r="B15" s="9">
        <f t="shared" si="0"/>
        <v>51.679007568400003</v>
      </c>
      <c r="D15" s="17">
        <f>D14+300.0071</f>
        <v>2701.5834</v>
      </c>
      <c r="E15" s="17">
        <f t="shared" si="1"/>
        <v>2707.9834000000001</v>
      </c>
      <c r="G15" s="101">
        <v>51.608600000000003</v>
      </c>
      <c r="I15" s="100">
        <v>51.609400000000001</v>
      </c>
      <c r="J15" s="9">
        <f t="shared" si="2"/>
        <v>25804.300000000003</v>
      </c>
    </row>
    <row r="16" spans="1:13">
      <c r="A16" s="21" t="s">
        <v>22</v>
      </c>
      <c r="B16" s="9">
        <f t="shared" si="0"/>
        <v>51.719668065</v>
      </c>
      <c r="D16" s="17">
        <f>D15+210.0191</f>
        <v>2911.6025</v>
      </c>
      <c r="E16" s="17">
        <f t="shared" si="1"/>
        <v>2918.0025000000001</v>
      </c>
      <c r="G16" s="101">
        <v>51.643799999999999</v>
      </c>
      <c r="I16" s="100">
        <v>51.644300000000001</v>
      </c>
      <c r="J16" s="9">
        <f t="shared" si="2"/>
        <v>25821.899999999998</v>
      </c>
    </row>
    <row r="17" spans="1:13" ht="25.5">
      <c r="B17" s="9"/>
      <c r="G17" s="141" t="s">
        <v>272</v>
      </c>
      <c r="H17" s="141"/>
      <c r="I17" s="141"/>
      <c r="J17" s="82" t="s">
        <v>8</v>
      </c>
    </row>
    <row r="18" spans="1:13">
      <c r="B18" s="9"/>
      <c r="G18" s="28" t="s">
        <v>239</v>
      </c>
      <c r="H18" s="23"/>
      <c r="I18" s="41" t="s">
        <v>240</v>
      </c>
      <c r="J18" s="2" t="s">
        <v>9</v>
      </c>
    </row>
    <row r="19" spans="1:13">
      <c r="B19" s="9"/>
      <c r="G19" s="26" t="s">
        <v>4</v>
      </c>
      <c r="I19" s="42" t="s">
        <v>4</v>
      </c>
      <c r="J19" s="24" t="s">
        <v>4</v>
      </c>
    </row>
    <row r="20" spans="1:13">
      <c r="A20" s="23" t="s">
        <v>237</v>
      </c>
      <c r="B20" s="23"/>
      <c r="C20" s="23"/>
      <c r="D20" s="93">
        <f>D21-1.808</f>
        <v>4.6020000000000003</v>
      </c>
      <c r="E20" s="94">
        <f>D20+6.4</f>
        <v>11.002000000000001</v>
      </c>
      <c r="I20" s="30">
        <v>0</v>
      </c>
      <c r="J20" s="9">
        <f t="shared" ref="J20:J83" si="3">I20*500</f>
        <v>0</v>
      </c>
    </row>
    <row r="21" spans="1:13">
      <c r="A21" t="s">
        <v>24</v>
      </c>
      <c r="D21" s="67">
        <v>6.41</v>
      </c>
      <c r="E21" s="18">
        <f>D21+6.4</f>
        <v>12.81</v>
      </c>
      <c r="I21" s="40">
        <v>1.0719999999999999E-2</v>
      </c>
      <c r="J21" s="9">
        <f t="shared" si="3"/>
        <v>5.3599999999999994</v>
      </c>
    </row>
    <row r="22" spans="1:13">
      <c r="A22" t="s">
        <v>25</v>
      </c>
      <c r="D22" s="13">
        <v>14.494999999999999</v>
      </c>
      <c r="E22" s="18">
        <f t="shared" ref="E22:E85" si="4">D22+6.4</f>
        <v>20.895</v>
      </c>
      <c r="I22" s="40">
        <v>-4.5999999999999999E-3</v>
      </c>
      <c r="J22" s="9">
        <f t="shared" si="3"/>
        <v>-2.2999999999999998</v>
      </c>
    </row>
    <row r="23" spans="1:13">
      <c r="A23" t="s">
        <v>26</v>
      </c>
      <c r="D23" s="13">
        <v>29.550999999999998</v>
      </c>
      <c r="E23" s="18">
        <f t="shared" si="4"/>
        <v>35.951000000000001</v>
      </c>
      <c r="I23" s="40">
        <v>-0.39078000000000002</v>
      </c>
      <c r="J23" s="9">
        <f t="shared" si="3"/>
        <v>-195.39000000000001</v>
      </c>
    </row>
    <row r="24" spans="1:13">
      <c r="A24" t="s">
        <v>27</v>
      </c>
      <c r="D24" s="13">
        <v>44.484999999999999</v>
      </c>
      <c r="E24" s="18">
        <f t="shared" si="4"/>
        <v>50.884999999999998</v>
      </c>
      <c r="I24" s="40">
        <v>-0.39687</v>
      </c>
      <c r="J24" s="9">
        <f t="shared" si="3"/>
        <v>-198.435</v>
      </c>
    </row>
    <row r="25" spans="1:13">
      <c r="A25" t="s">
        <v>28</v>
      </c>
      <c r="D25" s="13">
        <v>59.493000000000002</v>
      </c>
      <c r="E25" s="18">
        <f t="shared" si="4"/>
        <v>65.893000000000001</v>
      </c>
      <c r="I25" s="40">
        <v>-0.39389999999999997</v>
      </c>
      <c r="J25" s="9">
        <f t="shared" si="3"/>
        <v>-196.95</v>
      </c>
    </row>
    <row r="26" spans="1:13">
      <c r="A26" t="s">
        <v>29</v>
      </c>
      <c r="D26" s="13">
        <v>74.492999999999995</v>
      </c>
      <c r="E26" s="18">
        <f t="shared" si="4"/>
        <v>80.893000000000001</v>
      </c>
      <c r="I26" s="40">
        <v>-0.40177999999999997</v>
      </c>
      <c r="J26" s="9">
        <f t="shared" si="3"/>
        <v>-200.89</v>
      </c>
    </row>
    <row r="27" spans="1:13">
      <c r="A27" t="s">
        <v>30</v>
      </c>
      <c r="B27" s="21"/>
      <c r="C27" s="21"/>
      <c r="D27" s="13">
        <v>89.504000000000005</v>
      </c>
      <c r="E27" s="18">
        <f t="shared" si="4"/>
        <v>95.904000000000011</v>
      </c>
      <c r="G27" s="30"/>
      <c r="I27" s="40">
        <v>-0.41419</v>
      </c>
      <c r="J27" s="9">
        <f t="shared" si="3"/>
        <v>-207.095</v>
      </c>
    </row>
    <row r="28" spans="1:13">
      <c r="A28" s="21" t="str">
        <f>A6</f>
        <v>GPS00N</v>
      </c>
      <c r="D28" s="17">
        <f>D6</f>
        <v>91.575900000000004</v>
      </c>
      <c r="E28" s="17">
        <f>D28+6.4</f>
        <v>97.97590000000001</v>
      </c>
      <c r="G28" s="30"/>
      <c r="I28" s="43">
        <v>-0.42009000000000002</v>
      </c>
      <c r="J28" s="9">
        <f t="shared" si="3"/>
        <v>-210.04500000000002</v>
      </c>
      <c r="M28" s="9"/>
    </row>
    <row r="29" spans="1:13">
      <c r="A29" t="s">
        <v>31</v>
      </c>
      <c r="D29" s="13">
        <v>104.509</v>
      </c>
      <c r="E29" s="18">
        <f t="shared" si="4"/>
        <v>110.90900000000001</v>
      </c>
      <c r="I29" s="40">
        <v>-0.41566999999999998</v>
      </c>
      <c r="J29" s="9">
        <f t="shared" si="3"/>
        <v>-207.83499999999998</v>
      </c>
      <c r="M29" s="9"/>
    </row>
    <row r="30" spans="1:13">
      <c r="A30" t="s">
        <v>32</v>
      </c>
      <c r="D30" s="13">
        <v>119.506</v>
      </c>
      <c r="E30" s="18">
        <f t="shared" si="4"/>
        <v>125.90600000000001</v>
      </c>
      <c r="I30" s="40">
        <v>-0.40933999999999998</v>
      </c>
      <c r="J30" s="9">
        <f t="shared" si="3"/>
        <v>-204.67</v>
      </c>
      <c r="M30" s="9"/>
    </row>
    <row r="31" spans="1:13">
      <c r="A31" t="s">
        <v>33</v>
      </c>
      <c r="D31" s="13">
        <v>134.482</v>
      </c>
      <c r="E31" s="18">
        <f t="shared" si="4"/>
        <v>140.88200000000001</v>
      </c>
      <c r="I31" s="40">
        <v>-0.40900999999999998</v>
      </c>
      <c r="J31" s="9">
        <f t="shared" si="3"/>
        <v>-204.505</v>
      </c>
      <c r="M31" s="9"/>
    </row>
    <row r="32" spans="1:13">
      <c r="A32" t="s">
        <v>34</v>
      </c>
      <c r="D32" s="13">
        <v>149.48599999999999</v>
      </c>
      <c r="E32" s="18">
        <f t="shared" si="4"/>
        <v>155.886</v>
      </c>
      <c r="I32" s="40">
        <v>-0.41792000000000001</v>
      </c>
      <c r="J32" s="9">
        <f t="shared" si="3"/>
        <v>-208.96</v>
      </c>
      <c r="M32" s="9"/>
    </row>
    <row r="33" spans="1:13">
      <c r="A33" t="s">
        <v>35</v>
      </c>
      <c r="D33" s="13">
        <v>164.48500000000001</v>
      </c>
      <c r="E33" s="18">
        <f t="shared" si="4"/>
        <v>170.88500000000002</v>
      </c>
      <c r="I33" s="40">
        <v>-0.41963</v>
      </c>
      <c r="J33" s="9">
        <f t="shared" si="3"/>
        <v>-209.815</v>
      </c>
      <c r="M33" s="9"/>
    </row>
    <row r="34" spans="1:13">
      <c r="A34" t="s">
        <v>36</v>
      </c>
      <c r="D34" s="16">
        <v>179.47900000000001</v>
      </c>
      <c r="E34" s="18">
        <f t="shared" si="4"/>
        <v>185.87900000000002</v>
      </c>
      <c r="I34" s="40">
        <v>-0.42071999999999998</v>
      </c>
      <c r="J34" s="9">
        <f t="shared" si="3"/>
        <v>-210.35999999999999</v>
      </c>
      <c r="M34" s="9"/>
    </row>
    <row r="35" spans="1:13">
      <c r="A35" t="s">
        <v>37</v>
      </c>
      <c r="D35" s="13">
        <v>194.5</v>
      </c>
      <c r="E35" s="18">
        <f t="shared" si="4"/>
        <v>200.9</v>
      </c>
      <c r="I35" s="40">
        <v>-0.43221999999999999</v>
      </c>
      <c r="J35" s="9">
        <f t="shared" si="3"/>
        <v>-216.10999999999999</v>
      </c>
      <c r="M35" s="9"/>
    </row>
    <row r="36" spans="1:13">
      <c r="A36" t="s">
        <v>38</v>
      </c>
      <c r="D36" s="13">
        <v>209.501</v>
      </c>
      <c r="E36" s="18">
        <f t="shared" si="4"/>
        <v>215.90100000000001</v>
      </c>
      <c r="I36" s="40">
        <v>-0.43313999999999997</v>
      </c>
      <c r="J36" s="9">
        <f t="shared" si="3"/>
        <v>-216.57</v>
      </c>
      <c r="M36" s="9"/>
    </row>
    <row r="37" spans="1:13">
      <c r="A37" t="s">
        <v>39</v>
      </c>
      <c r="D37" s="13">
        <v>224.48699999999999</v>
      </c>
      <c r="E37" s="18">
        <f t="shared" si="4"/>
        <v>230.887</v>
      </c>
      <c r="I37" s="40">
        <v>-0.43295</v>
      </c>
      <c r="J37" s="9">
        <f t="shared" si="3"/>
        <v>-216.47499999999999</v>
      </c>
      <c r="M37" s="9"/>
    </row>
    <row r="38" spans="1:13">
      <c r="A38" t="s">
        <v>40</v>
      </c>
      <c r="D38" s="13">
        <v>239.49199999999999</v>
      </c>
      <c r="E38" s="18">
        <f t="shared" si="4"/>
        <v>245.892</v>
      </c>
      <c r="I38" s="40">
        <v>-0.43369999999999997</v>
      </c>
      <c r="J38" s="9">
        <f t="shared" si="3"/>
        <v>-216.85</v>
      </c>
      <c r="M38" s="9"/>
    </row>
    <row r="39" spans="1:13">
      <c r="A39" t="s">
        <v>41</v>
      </c>
      <c r="D39" s="13">
        <v>254.49</v>
      </c>
      <c r="E39" s="18">
        <f t="shared" si="4"/>
        <v>260.89</v>
      </c>
      <c r="I39" s="40">
        <v>-0.43947999999999998</v>
      </c>
      <c r="J39" s="9">
        <f t="shared" si="3"/>
        <v>-219.73999999999998</v>
      </c>
      <c r="M39" s="9"/>
    </row>
    <row r="40" spans="1:13">
      <c r="A40" t="s">
        <v>42</v>
      </c>
      <c r="D40" s="13">
        <v>269.49900000000002</v>
      </c>
      <c r="E40" s="18">
        <f t="shared" si="4"/>
        <v>275.899</v>
      </c>
      <c r="I40" s="40">
        <v>-0.43779000000000001</v>
      </c>
      <c r="J40" s="9">
        <f t="shared" si="3"/>
        <v>-218.89500000000001</v>
      </c>
      <c r="M40" s="9"/>
    </row>
    <row r="41" spans="1:13">
      <c r="A41" t="s">
        <v>43</v>
      </c>
      <c r="D41" s="13">
        <v>284.49700000000001</v>
      </c>
      <c r="E41" s="18">
        <f t="shared" si="4"/>
        <v>290.89699999999999</v>
      </c>
      <c r="I41" s="40">
        <v>-0.44507999999999998</v>
      </c>
      <c r="J41" s="9">
        <f t="shared" si="3"/>
        <v>-222.54</v>
      </c>
      <c r="M41" s="9"/>
    </row>
    <row r="42" spans="1:13">
      <c r="A42" t="s">
        <v>44</v>
      </c>
      <c r="D42" s="13">
        <v>299.49400000000003</v>
      </c>
      <c r="E42" s="18">
        <f t="shared" si="4"/>
        <v>305.89400000000001</v>
      </c>
      <c r="G42" s="30"/>
      <c r="I42" s="40">
        <v>-0.44840999999999998</v>
      </c>
      <c r="J42" s="9">
        <f t="shared" si="3"/>
        <v>-224.20499999999998</v>
      </c>
      <c r="M42" s="9"/>
    </row>
    <row r="43" spans="1:13">
      <c r="A43" s="21" t="str">
        <f>A7</f>
        <v>GPS01N</v>
      </c>
      <c r="D43" s="17">
        <f>D7</f>
        <v>301.59690000000001</v>
      </c>
      <c r="E43" s="17">
        <f>D43+6.4</f>
        <v>307.99689999999998</v>
      </c>
      <c r="G43" s="30"/>
      <c r="I43" s="43">
        <v>-0.45093</v>
      </c>
      <c r="J43" s="9">
        <f t="shared" si="3"/>
        <v>-225.465</v>
      </c>
      <c r="M43" s="9"/>
    </row>
    <row r="44" spans="1:13">
      <c r="A44" t="s">
        <v>45</v>
      </c>
      <c r="D44" s="13">
        <v>314.49299999999999</v>
      </c>
      <c r="E44" s="18">
        <f t="shared" si="4"/>
        <v>320.89299999999997</v>
      </c>
      <c r="I44" s="40">
        <v>-0.44702999999999998</v>
      </c>
      <c r="J44" s="9">
        <f t="shared" si="3"/>
        <v>-223.51499999999999</v>
      </c>
      <c r="M44" s="9"/>
    </row>
    <row r="45" spans="1:13">
      <c r="A45" t="s">
        <v>46</v>
      </c>
      <c r="D45" s="13">
        <v>329.50200000000001</v>
      </c>
      <c r="E45" s="18">
        <f t="shared" si="4"/>
        <v>335.90199999999999</v>
      </c>
      <c r="I45" s="40">
        <v>-0.45180999999999999</v>
      </c>
      <c r="J45" s="9">
        <f t="shared" si="3"/>
        <v>-225.905</v>
      </c>
      <c r="M45" s="9"/>
    </row>
    <row r="46" spans="1:13">
      <c r="A46" t="s">
        <v>47</v>
      </c>
      <c r="D46" s="13">
        <v>344.49700000000001</v>
      </c>
      <c r="E46" s="18">
        <f t="shared" si="4"/>
        <v>350.89699999999999</v>
      </c>
      <c r="I46" s="40">
        <v>-0.43635999999999997</v>
      </c>
      <c r="J46" s="9">
        <f t="shared" si="3"/>
        <v>-218.17999999999998</v>
      </c>
      <c r="M46" s="9"/>
    </row>
    <row r="47" spans="1:13">
      <c r="A47" t="s">
        <v>48</v>
      </c>
      <c r="D47" s="13">
        <v>359.50400000000002</v>
      </c>
      <c r="E47" s="18">
        <f t="shared" si="4"/>
        <v>365.904</v>
      </c>
      <c r="I47" s="40">
        <v>-0.46356999999999998</v>
      </c>
      <c r="J47" s="9">
        <f t="shared" si="3"/>
        <v>-231.785</v>
      </c>
      <c r="M47" s="9"/>
    </row>
    <row r="48" spans="1:13">
      <c r="A48" t="s">
        <v>49</v>
      </c>
      <c r="D48" s="13">
        <v>374.49200000000002</v>
      </c>
      <c r="E48" s="18">
        <f t="shared" si="4"/>
        <v>380.892</v>
      </c>
      <c r="I48" s="40">
        <v>-0.45650999999999997</v>
      </c>
      <c r="J48" s="9">
        <f t="shared" si="3"/>
        <v>-228.255</v>
      </c>
      <c r="M48" s="9"/>
    </row>
    <row r="49" spans="1:13">
      <c r="A49" t="s">
        <v>50</v>
      </c>
      <c r="D49" s="13">
        <v>389.495</v>
      </c>
      <c r="E49" s="18">
        <f t="shared" si="4"/>
        <v>395.89499999999998</v>
      </c>
      <c r="I49" s="40">
        <v>-0.45235999999999998</v>
      </c>
      <c r="J49" s="9">
        <f t="shared" si="3"/>
        <v>-226.17999999999998</v>
      </c>
      <c r="M49" s="9"/>
    </row>
    <row r="50" spans="1:13">
      <c r="A50" t="s">
        <v>51</v>
      </c>
      <c r="D50" s="13">
        <v>404.49299999999999</v>
      </c>
      <c r="E50" s="18">
        <f t="shared" si="4"/>
        <v>410.89299999999997</v>
      </c>
      <c r="I50" s="40">
        <v>-0.45895999999999998</v>
      </c>
      <c r="J50" s="9">
        <f t="shared" si="3"/>
        <v>-229.48</v>
      </c>
      <c r="M50" s="9"/>
    </row>
    <row r="51" spans="1:13">
      <c r="A51" t="s">
        <v>52</v>
      </c>
      <c r="D51" s="13">
        <v>419.49299999999999</v>
      </c>
      <c r="E51" s="18">
        <f t="shared" si="4"/>
        <v>425.89299999999997</v>
      </c>
      <c r="G51" s="31"/>
      <c r="I51" s="40">
        <v>-0.46140999999999999</v>
      </c>
      <c r="J51" s="9">
        <f t="shared" si="3"/>
        <v>-230.70499999999998</v>
      </c>
      <c r="M51" s="9"/>
    </row>
    <row r="52" spans="1:13">
      <c r="A52" t="s">
        <v>53</v>
      </c>
      <c r="D52" s="13">
        <v>434.47</v>
      </c>
      <c r="E52" s="18">
        <f t="shared" si="4"/>
        <v>440.87</v>
      </c>
      <c r="G52" s="31"/>
      <c r="I52" s="40">
        <v>-0.46583999999999998</v>
      </c>
      <c r="J52" s="9">
        <f t="shared" si="3"/>
        <v>-232.92</v>
      </c>
      <c r="M52" s="9"/>
    </row>
    <row r="53" spans="1:13">
      <c r="A53" t="s">
        <v>54</v>
      </c>
      <c r="D53" s="13">
        <v>449.49599999999998</v>
      </c>
      <c r="E53" s="18">
        <f t="shared" si="4"/>
        <v>455.89599999999996</v>
      </c>
      <c r="G53" s="31"/>
      <c r="I53" s="40">
        <v>-0.48874000000000001</v>
      </c>
      <c r="J53" s="9">
        <f t="shared" si="3"/>
        <v>-244.37</v>
      </c>
      <c r="M53" s="9"/>
    </row>
    <row r="54" spans="1:13">
      <c r="A54" t="s">
        <v>55</v>
      </c>
      <c r="D54" s="16">
        <v>464.488</v>
      </c>
      <c r="E54" s="18">
        <f t="shared" si="4"/>
        <v>470.88799999999998</v>
      </c>
      <c r="G54" s="31"/>
      <c r="I54" s="40">
        <v>-0.49252000000000001</v>
      </c>
      <c r="J54" s="9">
        <f t="shared" si="3"/>
        <v>-246.26000000000002</v>
      </c>
      <c r="M54" s="9"/>
    </row>
    <row r="55" spans="1:13">
      <c r="A55" t="s">
        <v>56</v>
      </c>
      <c r="D55" s="13">
        <v>479.48099999999999</v>
      </c>
      <c r="E55" s="18">
        <f t="shared" si="4"/>
        <v>485.88099999999997</v>
      </c>
      <c r="G55" s="31"/>
      <c r="I55" s="40">
        <v>-0.49456</v>
      </c>
      <c r="J55" s="9">
        <f t="shared" si="3"/>
        <v>-247.28</v>
      </c>
      <c r="M55" s="9"/>
    </row>
    <row r="56" spans="1:13">
      <c r="A56" t="s">
        <v>57</v>
      </c>
      <c r="D56" s="13">
        <v>494.48500000000001</v>
      </c>
      <c r="E56" s="18">
        <f t="shared" si="4"/>
        <v>500.88499999999999</v>
      </c>
      <c r="G56" s="31"/>
      <c r="I56" s="40">
        <v>-0.50348999999999999</v>
      </c>
      <c r="J56" s="9">
        <f t="shared" si="3"/>
        <v>-251.745</v>
      </c>
      <c r="M56" s="9"/>
    </row>
    <row r="57" spans="1:13">
      <c r="A57" t="s">
        <v>58</v>
      </c>
      <c r="D57" s="13">
        <v>509.50200000000001</v>
      </c>
      <c r="E57" s="18">
        <f t="shared" si="4"/>
        <v>515.90200000000004</v>
      </c>
      <c r="G57" s="31"/>
      <c r="I57" s="40">
        <v>-0.51141000000000003</v>
      </c>
      <c r="J57" s="9">
        <f t="shared" si="3"/>
        <v>-255.70500000000001</v>
      </c>
      <c r="M57" s="9"/>
    </row>
    <row r="58" spans="1:13">
      <c r="A58" t="s">
        <v>59</v>
      </c>
      <c r="D58" s="13">
        <v>524.495</v>
      </c>
      <c r="E58" s="18">
        <f t="shared" si="4"/>
        <v>530.89499999999998</v>
      </c>
      <c r="G58" s="31"/>
      <c r="I58" s="40">
        <v>-0.50951000000000002</v>
      </c>
      <c r="J58" s="9">
        <f t="shared" si="3"/>
        <v>-254.755</v>
      </c>
      <c r="M58" s="9"/>
    </row>
    <row r="59" spans="1:13">
      <c r="A59" t="s">
        <v>60</v>
      </c>
      <c r="D59" s="13">
        <v>539.495</v>
      </c>
      <c r="E59" s="18">
        <f t="shared" si="4"/>
        <v>545.89499999999998</v>
      </c>
      <c r="G59" s="31"/>
      <c r="I59" s="40">
        <v>-0.52146999999999999</v>
      </c>
      <c r="J59" s="9">
        <f t="shared" si="3"/>
        <v>-260.73500000000001</v>
      </c>
      <c r="M59" s="9"/>
    </row>
    <row r="60" spans="1:13">
      <c r="A60" t="s">
        <v>61</v>
      </c>
      <c r="D60" s="13">
        <v>554.49199999999996</v>
      </c>
      <c r="E60" s="18">
        <f t="shared" si="4"/>
        <v>560.89199999999994</v>
      </c>
      <c r="G60" s="31"/>
      <c r="I60" s="40">
        <v>-0.52274999999999994</v>
      </c>
      <c r="J60" s="9">
        <f t="shared" si="3"/>
        <v>-261.37499999999994</v>
      </c>
      <c r="M60" s="9"/>
    </row>
    <row r="61" spans="1:13">
      <c r="A61" t="s">
        <v>62</v>
      </c>
      <c r="D61" s="13">
        <v>569.49599999999998</v>
      </c>
      <c r="E61" s="18">
        <f t="shared" si="4"/>
        <v>575.89599999999996</v>
      </c>
      <c r="G61" s="31"/>
      <c r="I61" s="40">
        <v>-0.50839000000000001</v>
      </c>
      <c r="J61" s="9">
        <f t="shared" si="3"/>
        <v>-254.19499999999999</v>
      </c>
      <c r="M61" s="9"/>
    </row>
    <row r="62" spans="1:13">
      <c r="A62" t="s">
        <v>63</v>
      </c>
      <c r="D62" s="13">
        <v>584.48800000000006</v>
      </c>
      <c r="E62" s="18">
        <f t="shared" si="4"/>
        <v>590.88800000000003</v>
      </c>
      <c r="G62" s="31"/>
      <c r="I62" s="40">
        <v>-0.49309999999999998</v>
      </c>
      <c r="J62" s="9">
        <f t="shared" si="3"/>
        <v>-246.54999999999998</v>
      </c>
      <c r="M62" s="9"/>
    </row>
    <row r="63" spans="1:13" s="21" customFormat="1">
      <c r="A63" t="s">
        <v>64</v>
      </c>
      <c r="D63" s="13">
        <v>599.49900000000002</v>
      </c>
      <c r="E63" s="18">
        <f t="shared" si="4"/>
        <v>605.899</v>
      </c>
      <c r="G63" s="30"/>
      <c r="I63" s="40">
        <v>-0.50104000000000004</v>
      </c>
      <c r="J63" s="9">
        <f t="shared" si="3"/>
        <v>-250.52</v>
      </c>
      <c r="M63" s="9"/>
    </row>
    <row r="64" spans="1:13">
      <c r="A64" s="21" t="str">
        <f>A8</f>
        <v>GPS02N</v>
      </c>
      <c r="D64" s="17">
        <f>D8</f>
        <v>601.58629999999994</v>
      </c>
      <c r="E64" s="17">
        <f>D64+6.4</f>
        <v>607.98629999999991</v>
      </c>
      <c r="G64" s="30"/>
      <c r="I64" s="43">
        <v>-0.49696999999999997</v>
      </c>
      <c r="J64" s="9">
        <f t="shared" si="3"/>
        <v>-248.48499999999999</v>
      </c>
      <c r="M64" s="9"/>
    </row>
    <row r="65" spans="1:13">
      <c r="A65" t="s">
        <v>65</v>
      </c>
      <c r="D65" s="13">
        <v>614.49</v>
      </c>
      <c r="E65" s="18">
        <f t="shared" si="4"/>
        <v>620.89</v>
      </c>
      <c r="G65" s="31"/>
      <c r="I65" s="40">
        <v>-0.49968999999999997</v>
      </c>
      <c r="J65" s="9">
        <f t="shared" si="3"/>
        <v>-249.84499999999997</v>
      </c>
      <c r="M65" s="9"/>
    </row>
    <row r="66" spans="1:13">
      <c r="A66" t="s">
        <v>66</v>
      </c>
      <c r="D66" s="13">
        <v>629.51599999999996</v>
      </c>
      <c r="E66" s="18">
        <f t="shared" si="4"/>
        <v>635.91599999999994</v>
      </c>
      <c r="G66" s="31"/>
      <c r="I66" s="40">
        <v>-0.50258000000000003</v>
      </c>
      <c r="J66" s="9">
        <f t="shared" si="3"/>
        <v>-251.29000000000002</v>
      </c>
      <c r="M66" s="9"/>
    </row>
    <row r="67" spans="1:13">
      <c r="A67" t="s">
        <v>67</v>
      </c>
      <c r="D67" s="13">
        <v>644.49099999999999</v>
      </c>
      <c r="E67" s="18">
        <f t="shared" si="4"/>
        <v>650.89099999999996</v>
      </c>
      <c r="G67" s="31"/>
      <c r="I67" s="40">
        <v>-0.50609000000000004</v>
      </c>
      <c r="J67" s="9">
        <f t="shared" si="3"/>
        <v>-253.04500000000002</v>
      </c>
      <c r="M67" s="9"/>
    </row>
    <row r="68" spans="1:13">
      <c r="A68" t="s">
        <v>68</v>
      </c>
      <c r="D68" s="13">
        <v>659.5</v>
      </c>
      <c r="E68" s="18">
        <f t="shared" si="4"/>
        <v>665.9</v>
      </c>
      <c r="G68" s="31"/>
      <c r="I68" s="40">
        <v>-0.50270999999999999</v>
      </c>
      <c r="J68" s="9">
        <f t="shared" si="3"/>
        <v>-251.35499999999999</v>
      </c>
      <c r="M68" s="9"/>
    </row>
    <row r="69" spans="1:13">
      <c r="A69" t="s">
        <v>69</v>
      </c>
      <c r="D69" s="13">
        <v>674.49699999999996</v>
      </c>
      <c r="E69" s="18">
        <f t="shared" si="4"/>
        <v>680.89699999999993</v>
      </c>
      <c r="G69" s="31"/>
      <c r="I69" s="40">
        <v>-0.50260000000000005</v>
      </c>
      <c r="J69" s="9">
        <f t="shared" si="3"/>
        <v>-251.3</v>
      </c>
      <c r="M69" s="9"/>
    </row>
    <row r="70" spans="1:13">
      <c r="A70" t="s">
        <v>70</v>
      </c>
      <c r="D70" s="13">
        <v>689.50599999999997</v>
      </c>
      <c r="E70" s="18">
        <f t="shared" si="4"/>
        <v>695.90599999999995</v>
      </c>
      <c r="G70" s="31"/>
      <c r="I70" s="40">
        <v>-0.52030999999999994</v>
      </c>
      <c r="J70" s="9">
        <f t="shared" si="3"/>
        <v>-260.15499999999997</v>
      </c>
      <c r="M70" s="9"/>
    </row>
    <row r="71" spans="1:13">
      <c r="A71" t="s">
        <v>71</v>
      </c>
      <c r="D71" s="13">
        <v>704.5</v>
      </c>
      <c r="E71" s="18">
        <f t="shared" si="4"/>
        <v>710.9</v>
      </c>
      <c r="G71" s="31"/>
      <c r="I71" s="40">
        <v>-0.51812000000000002</v>
      </c>
      <c r="J71" s="9">
        <f t="shared" si="3"/>
        <v>-259.06</v>
      </c>
      <c r="M71" s="9"/>
    </row>
    <row r="72" spans="1:13">
      <c r="A72" t="s">
        <v>72</v>
      </c>
      <c r="D72" s="13">
        <v>719.505</v>
      </c>
      <c r="E72" s="18">
        <f t="shared" si="4"/>
        <v>725.90499999999997</v>
      </c>
      <c r="G72" s="31"/>
      <c r="I72" s="40">
        <v>-0.52056999999999998</v>
      </c>
      <c r="J72" s="9">
        <f t="shared" si="3"/>
        <v>-260.28499999999997</v>
      </c>
      <c r="M72" s="9"/>
    </row>
    <row r="73" spans="1:13">
      <c r="A73" t="s">
        <v>73</v>
      </c>
      <c r="D73" s="13">
        <v>734.49699999999996</v>
      </c>
      <c r="E73" s="18">
        <f t="shared" si="4"/>
        <v>740.89699999999993</v>
      </c>
      <c r="G73" s="31"/>
      <c r="I73" s="40">
        <v>-0.52547999999999995</v>
      </c>
      <c r="J73" s="9">
        <f t="shared" si="3"/>
        <v>-262.73999999999995</v>
      </c>
      <c r="M73" s="9"/>
    </row>
    <row r="74" spans="1:13">
      <c r="A74" t="s">
        <v>74</v>
      </c>
      <c r="D74" s="13">
        <v>749.49699999999996</v>
      </c>
      <c r="E74" s="18">
        <f t="shared" si="4"/>
        <v>755.89699999999993</v>
      </c>
      <c r="G74" s="31"/>
      <c r="I74" s="40">
        <v>-0.54164999999999996</v>
      </c>
      <c r="J74" s="9">
        <f t="shared" si="3"/>
        <v>-270.82499999999999</v>
      </c>
      <c r="M74" s="9"/>
    </row>
    <row r="75" spans="1:13">
      <c r="A75" t="s">
        <v>75</v>
      </c>
      <c r="D75" s="16">
        <v>764.49199999999996</v>
      </c>
      <c r="E75" s="18">
        <f t="shared" si="4"/>
        <v>770.89199999999994</v>
      </c>
      <c r="I75" s="40">
        <v>-0.57211999999999996</v>
      </c>
      <c r="J75" s="9">
        <f t="shared" si="3"/>
        <v>-286.06</v>
      </c>
      <c r="M75" s="9"/>
    </row>
    <row r="76" spans="1:13">
      <c r="A76" t="s">
        <v>76</v>
      </c>
      <c r="D76" s="13">
        <v>779.49900000000002</v>
      </c>
      <c r="E76" s="18">
        <f t="shared" si="4"/>
        <v>785.899</v>
      </c>
      <c r="I76" s="40">
        <v>-0.54910999999999999</v>
      </c>
      <c r="J76" s="9">
        <f t="shared" si="3"/>
        <v>-274.55500000000001</v>
      </c>
      <c r="M76" s="9"/>
    </row>
    <row r="77" spans="1:13">
      <c r="A77" t="s">
        <v>77</v>
      </c>
      <c r="D77" s="13">
        <v>794.49699999999996</v>
      </c>
      <c r="E77" s="18">
        <f t="shared" si="4"/>
        <v>800.89699999999993</v>
      </c>
      <c r="I77" s="40">
        <v>-0.54334000000000005</v>
      </c>
      <c r="J77" s="9">
        <f t="shared" si="3"/>
        <v>-271.67</v>
      </c>
      <c r="M77" s="9"/>
    </row>
    <row r="78" spans="1:13">
      <c r="A78" t="s">
        <v>78</v>
      </c>
      <c r="D78" s="13">
        <v>809.51</v>
      </c>
      <c r="E78" s="18">
        <f t="shared" si="4"/>
        <v>815.91</v>
      </c>
      <c r="I78" s="40">
        <v>-0.55657000000000001</v>
      </c>
      <c r="J78" s="9">
        <f t="shared" si="3"/>
        <v>-278.28500000000003</v>
      </c>
      <c r="M78" s="9"/>
    </row>
    <row r="79" spans="1:13">
      <c r="A79" t="s">
        <v>79</v>
      </c>
      <c r="D79" s="13">
        <v>824.50099999999998</v>
      </c>
      <c r="E79" s="18">
        <f t="shared" si="4"/>
        <v>830.90099999999995</v>
      </c>
      <c r="I79" s="40">
        <v>-0.56064000000000003</v>
      </c>
      <c r="J79" s="9">
        <f t="shared" si="3"/>
        <v>-280.32</v>
      </c>
      <c r="M79" s="9"/>
    </row>
    <row r="80" spans="1:13">
      <c r="A80" t="s">
        <v>80</v>
      </c>
      <c r="D80" s="13">
        <v>839.51099999999997</v>
      </c>
      <c r="E80" s="18">
        <f t="shared" si="4"/>
        <v>845.91099999999994</v>
      </c>
      <c r="I80" s="40">
        <v>-0.55969000000000002</v>
      </c>
      <c r="J80" s="9">
        <f t="shared" si="3"/>
        <v>-279.84500000000003</v>
      </c>
      <c r="M80" s="9"/>
    </row>
    <row r="81" spans="1:23">
      <c r="A81" s="21" t="str">
        <f>A9</f>
        <v>GPS03N</v>
      </c>
      <c r="D81" s="17">
        <f>D9</f>
        <v>841.59129999999993</v>
      </c>
      <c r="E81" s="17">
        <f>D81+6.4</f>
        <v>847.99129999999991</v>
      </c>
      <c r="G81" s="30"/>
      <c r="I81" s="43">
        <v>-0.56679000000000002</v>
      </c>
      <c r="J81" s="9">
        <f t="shared" si="3"/>
        <v>-283.39499999999998</v>
      </c>
      <c r="M81" s="9"/>
    </row>
    <row r="82" spans="1:23">
      <c r="A82" t="s">
        <v>81</v>
      </c>
      <c r="D82" s="13">
        <v>854.50699999999995</v>
      </c>
      <c r="E82" s="18">
        <f t="shared" si="4"/>
        <v>860.90699999999993</v>
      </c>
      <c r="I82" s="40">
        <v>-0.55694999999999995</v>
      </c>
      <c r="J82" s="9">
        <f t="shared" si="3"/>
        <v>-278.47499999999997</v>
      </c>
      <c r="M82" s="9"/>
    </row>
    <row r="83" spans="1:23">
      <c r="A83" t="s">
        <v>82</v>
      </c>
      <c r="D83" s="13">
        <v>869.50599999999997</v>
      </c>
      <c r="E83" s="18">
        <f t="shared" si="4"/>
        <v>875.90599999999995</v>
      </c>
      <c r="I83" s="40">
        <v>-0.55862999999999996</v>
      </c>
      <c r="J83" s="9">
        <f t="shared" si="3"/>
        <v>-279.315</v>
      </c>
      <c r="M83" s="9"/>
    </row>
    <row r="84" spans="1:23" s="21" customFormat="1">
      <c r="A84" t="s">
        <v>83</v>
      </c>
      <c r="D84" s="13">
        <v>884.48800000000006</v>
      </c>
      <c r="E84" s="18">
        <f t="shared" si="4"/>
        <v>890.88800000000003</v>
      </c>
      <c r="G84" s="30"/>
      <c r="I84" s="40">
        <v>-0.56376999999999999</v>
      </c>
      <c r="J84" s="9">
        <f t="shared" ref="J84:J103" si="5">I84*500</f>
        <v>-281.88499999999999</v>
      </c>
      <c r="M84" s="9"/>
    </row>
    <row r="85" spans="1:23">
      <c r="A85" t="s">
        <v>84</v>
      </c>
      <c r="D85" s="13">
        <v>899.50400000000002</v>
      </c>
      <c r="E85" s="18">
        <f t="shared" si="4"/>
        <v>905.904</v>
      </c>
      <c r="I85" s="40">
        <v>-0.55283000000000004</v>
      </c>
      <c r="J85" s="9">
        <f t="shared" si="5"/>
        <v>-276.41500000000002</v>
      </c>
      <c r="M85" s="9"/>
      <c r="W85" s="13"/>
    </row>
    <row r="86" spans="1:23">
      <c r="A86" t="s">
        <v>85</v>
      </c>
      <c r="D86" s="13">
        <v>914.50300000000004</v>
      </c>
      <c r="E86" s="18">
        <f t="shared" ref="E86:E149" si="6">D86+6.4</f>
        <v>920.90300000000002</v>
      </c>
      <c r="I86" s="40">
        <v>-0.55530000000000002</v>
      </c>
      <c r="J86" s="9">
        <f t="shared" si="5"/>
        <v>-277.65000000000003</v>
      </c>
      <c r="M86" s="9"/>
      <c r="W86" s="13"/>
    </row>
    <row r="87" spans="1:23">
      <c r="A87" t="s">
        <v>86</v>
      </c>
      <c r="D87" s="13">
        <v>929.50900000000001</v>
      </c>
      <c r="E87" s="18">
        <f t="shared" si="6"/>
        <v>935.90899999999999</v>
      </c>
      <c r="I87" s="40">
        <v>-0.55059000000000002</v>
      </c>
      <c r="J87" s="9">
        <f t="shared" si="5"/>
        <v>-275.29500000000002</v>
      </c>
      <c r="M87" s="9"/>
      <c r="W87" s="13"/>
    </row>
    <row r="88" spans="1:23">
      <c r="A88" t="s">
        <v>87</v>
      </c>
      <c r="D88" s="13">
        <v>944.48800000000006</v>
      </c>
      <c r="E88" s="18">
        <f t="shared" si="6"/>
        <v>950.88800000000003</v>
      </c>
      <c r="I88" s="40">
        <v>-0.54547000000000001</v>
      </c>
      <c r="J88" s="9">
        <f t="shared" si="5"/>
        <v>-272.73500000000001</v>
      </c>
      <c r="M88" s="9"/>
      <c r="W88" s="13"/>
    </row>
    <row r="89" spans="1:23">
      <c r="A89" t="s">
        <v>88</v>
      </c>
      <c r="D89" s="13">
        <v>959.50400000000002</v>
      </c>
      <c r="E89" s="18">
        <f t="shared" si="6"/>
        <v>965.904</v>
      </c>
      <c r="I89" s="40">
        <v>-0.54435</v>
      </c>
      <c r="J89" s="9">
        <f t="shared" si="5"/>
        <v>-272.17500000000001</v>
      </c>
      <c r="M89" s="9"/>
      <c r="W89" s="13"/>
    </row>
    <row r="90" spans="1:23">
      <c r="A90" t="s">
        <v>89</v>
      </c>
      <c r="D90" s="13">
        <v>974.49900000000002</v>
      </c>
      <c r="E90" s="18">
        <f t="shared" si="6"/>
        <v>980.899</v>
      </c>
      <c r="I90" s="40">
        <v>-0.54327000000000003</v>
      </c>
      <c r="J90" s="9">
        <f t="shared" si="5"/>
        <v>-271.63499999999999</v>
      </c>
      <c r="M90" s="9"/>
      <c r="W90" s="13"/>
    </row>
    <row r="91" spans="1:23">
      <c r="A91" t="s">
        <v>90</v>
      </c>
      <c r="D91" s="13">
        <v>989.49199999999996</v>
      </c>
      <c r="E91" s="18">
        <f t="shared" si="6"/>
        <v>995.89199999999994</v>
      </c>
      <c r="I91" s="40">
        <v>-0.54489999999999994</v>
      </c>
      <c r="J91" s="9">
        <f t="shared" si="5"/>
        <v>-272.45</v>
      </c>
      <c r="M91" s="9"/>
      <c r="W91" s="13"/>
    </row>
    <row r="92" spans="1:23">
      <c r="A92" t="s">
        <v>91</v>
      </c>
      <c r="D92" s="13">
        <v>1004.495</v>
      </c>
      <c r="E92" s="18">
        <f t="shared" si="6"/>
        <v>1010.895</v>
      </c>
      <c r="I92" s="40">
        <v>-0.55613000000000001</v>
      </c>
      <c r="J92" s="9">
        <f t="shared" si="5"/>
        <v>-278.065</v>
      </c>
      <c r="M92" s="9"/>
      <c r="W92" s="13"/>
    </row>
    <row r="93" spans="1:23">
      <c r="A93" t="s">
        <v>92</v>
      </c>
      <c r="D93" s="13">
        <v>1019.496</v>
      </c>
      <c r="E93" s="18">
        <f t="shared" si="6"/>
        <v>1025.896</v>
      </c>
      <c r="G93" s="31"/>
      <c r="I93" s="40">
        <v>-0.55235000000000001</v>
      </c>
      <c r="J93" s="9">
        <f t="shared" si="5"/>
        <v>-276.17500000000001</v>
      </c>
      <c r="M93" s="9"/>
      <c r="W93" s="13"/>
    </row>
    <row r="94" spans="1:23">
      <c r="A94" t="s">
        <v>93</v>
      </c>
      <c r="D94" s="16">
        <v>1034.4929999999999</v>
      </c>
      <c r="E94" s="18">
        <f t="shared" si="6"/>
        <v>1040.893</v>
      </c>
      <c r="G94" s="31"/>
      <c r="I94" s="40">
        <v>-0.55654999999999999</v>
      </c>
      <c r="J94" s="9">
        <f t="shared" si="5"/>
        <v>-278.27499999999998</v>
      </c>
      <c r="M94" s="9"/>
      <c r="W94" s="13"/>
    </row>
    <row r="95" spans="1:23">
      <c r="A95" t="s">
        <v>94</v>
      </c>
      <c r="D95" s="13">
        <v>1049.499</v>
      </c>
      <c r="E95" s="18">
        <f t="shared" si="6"/>
        <v>1055.8990000000001</v>
      </c>
      <c r="G95" s="31"/>
      <c r="I95" s="40">
        <v>-0.55727000000000004</v>
      </c>
      <c r="J95" s="9">
        <f t="shared" si="5"/>
        <v>-278.63500000000005</v>
      </c>
      <c r="M95" s="9"/>
      <c r="W95" s="13"/>
    </row>
    <row r="96" spans="1:23">
      <c r="A96" t="s">
        <v>95</v>
      </c>
      <c r="D96" s="13">
        <v>1064.4929999999999</v>
      </c>
      <c r="E96" s="18">
        <f t="shared" si="6"/>
        <v>1070.893</v>
      </c>
      <c r="G96" s="31"/>
      <c r="I96" s="40">
        <v>-0.55503999999999998</v>
      </c>
      <c r="J96" s="9">
        <f t="shared" si="5"/>
        <v>-277.52</v>
      </c>
      <c r="M96" s="9"/>
      <c r="W96" s="13"/>
    </row>
    <row r="97" spans="1:23">
      <c r="A97" t="s">
        <v>96</v>
      </c>
      <c r="D97" s="13">
        <v>1079.499</v>
      </c>
      <c r="E97" s="18">
        <f t="shared" si="6"/>
        <v>1085.8990000000001</v>
      </c>
      <c r="G97" s="31"/>
      <c r="I97" s="40">
        <v>-0.55081000000000002</v>
      </c>
      <c r="J97" s="9">
        <f t="shared" si="5"/>
        <v>-275.40500000000003</v>
      </c>
      <c r="M97" s="9"/>
      <c r="W97" s="13"/>
    </row>
    <row r="98" spans="1:23">
      <c r="A98" t="s">
        <v>97</v>
      </c>
      <c r="D98" s="13">
        <v>1094.492</v>
      </c>
      <c r="E98" s="18">
        <f t="shared" si="6"/>
        <v>1100.8920000000001</v>
      </c>
      <c r="G98" s="31"/>
      <c r="I98" s="40">
        <v>-0.55110000000000003</v>
      </c>
      <c r="J98" s="9">
        <f t="shared" si="5"/>
        <v>-275.55</v>
      </c>
      <c r="M98" s="9"/>
      <c r="W98" s="13"/>
    </row>
    <row r="99" spans="1:23">
      <c r="A99" t="s">
        <v>98</v>
      </c>
      <c r="D99" s="13">
        <v>1109.502</v>
      </c>
      <c r="E99" s="18">
        <f t="shared" si="6"/>
        <v>1115.902</v>
      </c>
      <c r="G99" s="31"/>
      <c r="I99" s="40">
        <v>-0.56254000000000004</v>
      </c>
      <c r="J99" s="9">
        <f t="shared" si="5"/>
        <v>-281.27000000000004</v>
      </c>
      <c r="M99" s="9"/>
      <c r="W99" s="13"/>
    </row>
    <row r="100" spans="1:23">
      <c r="A100" t="s">
        <v>99</v>
      </c>
      <c r="D100" s="13">
        <v>1124.5</v>
      </c>
      <c r="E100" s="18">
        <f t="shared" si="6"/>
        <v>1130.9000000000001</v>
      </c>
      <c r="G100" s="31"/>
      <c r="I100" s="40">
        <v>-0.56621999999999995</v>
      </c>
      <c r="J100" s="9">
        <f t="shared" si="5"/>
        <v>-283.10999999999996</v>
      </c>
      <c r="M100" s="9"/>
      <c r="W100" s="13"/>
    </row>
    <row r="101" spans="1:23">
      <c r="A101" t="s">
        <v>100</v>
      </c>
      <c r="D101" s="13">
        <v>1139.502</v>
      </c>
      <c r="E101" s="18">
        <f t="shared" si="6"/>
        <v>1145.902</v>
      </c>
      <c r="G101" s="31"/>
      <c r="I101" s="40">
        <v>-0.56443999999999994</v>
      </c>
      <c r="J101" s="9">
        <f t="shared" si="5"/>
        <v>-282.21999999999997</v>
      </c>
      <c r="M101" s="9"/>
      <c r="W101" s="13"/>
    </row>
    <row r="102" spans="1:23">
      <c r="A102" t="s">
        <v>101</v>
      </c>
      <c r="D102" s="13">
        <v>1154.502</v>
      </c>
      <c r="E102" s="18">
        <f t="shared" si="6"/>
        <v>1160.902</v>
      </c>
      <c r="G102" s="31"/>
      <c r="I102" s="40">
        <v>-0.56823999999999997</v>
      </c>
      <c r="J102" s="9">
        <f t="shared" si="5"/>
        <v>-284.12</v>
      </c>
      <c r="M102" s="9"/>
      <c r="W102" s="13"/>
    </row>
    <row r="103" spans="1:23">
      <c r="A103" t="s">
        <v>102</v>
      </c>
      <c r="D103" s="13">
        <v>1169.501</v>
      </c>
      <c r="E103" s="18">
        <f t="shared" si="6"/>
        <v>1175.9010000000001</v>
      </c>
      <c r="G103" s="31"/>
      <c r="I103" s="40">
        <v>-0.56587999999999994</v>
      </c>
      <c r="J103" s="9">
        <f t="shared" si="5"/>
        <v>-282.93999999999994</v>
      </c>
      <c r="M103" s="9"/>
      <c r="W103" s="13"/>
    </row>
    <row r="104" spans="1:23">
      <c r="A104" t="s">
        <v>103</v>
      </c>
      <c r="D104" s="13">
        <v>1184.509</v>
      </c>
      <c r="E104" s="18">
        <f t="shared" si="6"/>
        <v>1190.9090000000001</v>
      </c>
      <c r="G104" s="31"/>
      <c r="I104" s="40">
        <v>-0.56506999999999996</v>
      </c>
      <c r="J104" s="9">
        <f>I104*500</f>
        <v>-282.53499999999997</v>
      </c>
      <c r="M104" s="9"/>
      <c r="T104" s="111"/>
      <c r="W104" s="13"/>
    </row>
    <row r="105" spans="1:23" s="21" customFormat="1">
      <c r="A105" t="s">
        <v>104</v>
      </c>
      <c r="D105" s="13">
        <v>1199.5070000000001</v>
      </c>
      <c r="E105" s="18">
        <f t="shared" si="6"/>
        <v>1205.9070000000002</v>
      </c>
      <c r="G105" s="30"/>
      <c r="I105" s="40">
        <v>-0.57574999999999998</v>
      </c>
      <c r="J105" s="9">
        <f t="shared" ref="J105:J168" si="7">I105*500</f>
        <v>-287.875</v>
      </c>
      <c r="M105" s="9"/>
      <c r="S105"/>
      <c r="T105" s="111"/>
      <c r="W105" s="17"/>
    </row>
    <row r="106" spans="1:23">
      <c r="A106" s="21" t="str">
        <f>A10</f>
        <v>GPS04N</v>
      </c>
      <c r="D106" s="17">
        <f>D10</f>
        <v>1201.5931</v>
      </c>
      <c r="E106" s="17">
        <f>D106+6.4</f>
        <v>1207.9931000000001</v>
      </c>
      <c r="G106" s="30"/>
      <c r="I106" s="43">
        <v>-0.57308000000000003</v>
      </c>
      <c r="J106" s="9">
        <f t="shared" si="7"/>
        <v>-286.54000000000002</v>
      </c>
      <c r="M106" s="9"/>
      <c r="T106" s="111"/>
      <c r="W106" s="13"/>
    </row>
    <row r="107" spans="1:23">
      <c r="A107" t="s">
        <v>105</v>
      </c>
      <c r="D107" s="13">
        <v>1214.502</v>
      </c>
      <c r="E107" s="18">
        <f t="shared" si="6"/>
        <v>1220.902</v>
      </c>
      <c r="G107" s="31"/>
      <c r="I107" s="40">
        <v>-0.57560999999999996</v>
      </c>
      <c r="J107" s="9">
        <f t="shared" si="7"/>
        <v>-287.80499999999995</v>
      </c>
      <c r="M107" s="9"/>
      <c r="T107" s="111"/>
      <c r="W107" s="13"/>
    </row>
    <row r="108" spans="1:23">
      <c r="A108" t="s">
        <v>106</v>
      </c>
      <c r="D108" s="13">
        <v>1229.502</v>
      </c>
      <c r="E108" s="18">
        <f t="shared" si="6"/>
        <v>1235.902</v>
      </c>
      <c r="G108" s="31"/>
      <c r="I108" s="40">
        <v>-0.59080999999999995</v>
      </c>
      <c r="J108" s="9">
        <f t="shared" si="7"/>
        <v>-295.40499999999997</v>
      </c>
      <c r="M108" s="9"/>
      <c r="T108" s="111"/>
      <c r="W108" s="13"/>
    </row>
    <row r="109" spans="1:23">
      <c r="A109" t="s">
        <v>107</v>
      </c>
      <c r="D109" s="13">
        <v>1244.4939999999999</v>
      </c>
      <c r="E109" s="18">
        <f t="shared" si="6"/>
        <v>1250.894</v>
      </c>
      <c r="G109" s="31"/>
      <c r="I109" s="40">
        <v>-0.59597999999999995</v>
      </c>
      <c r="J109" s="9">
        <f t="shared" si="7"/>
        <v>-297.98999999999995</v>
      </c>
      <c r="M109" s="9"/>
      <c r="T109" s="111"/>
      <c r="W109" s="13"/>
    </row>
    <row r="110" spans="1:23">
      <c r="A110" t="s">
        <v>108</v>
      </c>
      <c r="D110" s="13">
        <v>1259.5150000000001</v>
      </c>
      <c r="E110" s="18">
        <f t="shared" si="6"/>
        <v>1265.9150000000002</v>
      </c>
      <c r="G110" s="31"/>
      <c r="I110" s="40">
        <v>-0.59428000000000003</v>
      </c>
      <c r="J110" s="9">
        <f t="shared" si="7"/>
        <v>-297.14000000000004</v>
      </c>
      <c r="M110" s="9"/>
      <c r="T110" s="111"/>
      <c r="W110" s="13"/>
    </row>
    <row r="111" spans="1:23">
      <c r="A111" t="s">
        <v>109</v>
      </c>
      <c r="D111" s="13">
        <v>1274.5029999999999</v>
      </c>
      <c r="E111" s="18">
        <f t="shared" si="6"/>
        <v>1280.903</v>
      </c>
      <c r="G111" s="31"/>
      <c r="I111" s="40">
        <v>-0.60431000000000001</v>
      </c>
      <c r="J111" s="9">
        <f t="shared" si="7"/>
        <v>-302.15500000000003</v>
      </c>
      <c r="M111" s="9"/>
      <c r="T111" s="111"/>
      <c r="W111" s="13"/>
    </row>
    <row r="112" spans="1:23">
      <c r="A112" t="s">
        <v>110</v>
      </c>
      <c r="D112" s="13">
        <v>1289.501</v>
      </c>
      <c r="E112" s="18">
        <f t="shared" si="6"/>
        <v>1295.9010000000001</v>
      </c>
      <c r="G112" s="31"/>
      <c r="I112" s="40">
        <v>-0.62975000000000003</v>
      </c>
      <c r="J112" s="9">
        <f t="shared" si="7"/>
        <v>-314.875</v>
      </c>
      <c r="M112" s="9"/>
      <c r="T112" s="111"/>
      <c r="W112" s="13"/>
    </row>
    <row r="113" spans="1:23">
      <c r="A113" t="s">
        <v>111</v>
      </c>
      <c r="D113" s="13">
        <v>1304.5</v>
      </c>
      <c r="E113" s="18">
        <f t="shared" si="6"/>
        <v>1310.9</v>
      </c>
      <c r="G113" s="31"/>
      <c r="I113" s="40">
        <v>-0.63280000000000003</v>
      </c>
      <c r="J113" s="9">
        <f t="shared" si="7"/>
        <v>-316.40000000000003</v>
      </c>
      <c r="M113" s="9"/>
      <c r="T113" s="111"/>
      <c r="W113" s="13"/>
    </row>
    <row r="114" spans="1:23">
      <c r="A114" t="s">
        <v>112</v>
      </c>
      <c r="D114" s="13">
        <v>1319.4929999999999</v>
      </c>
      <c r="E114" s="18">
        <f t="shared" si="6"/>
        <v>1325.893</v>
      </c>
      <c r="G114" s="31"/>
      <c r="I114" s="40">
        <v>-0.64403999999999995</v>
      </c>
      <c r="J114" s="9">
        <f t="shared" si="7"/>
        <v>-322.02</v>
      </c>
      <c r="M114" s="9"/>
      <c r="T114" s="111"/>
      <c r="W114" s="13"/>
    </row>
    <row r="115" spans="1:23">
      <c r="A115" t="s">
        <v>113</v>
      </c>
      <c r="D115" s="16">
        <v>1334.489</v>
      </c>
      <c r="E115" s="18">
        <f t="shared" si="6"/>
        <v>1340.8890000000001</v>
      </c>
      <c r="G115" s="31"/>
      <c r="I115" s="40">
        <v>-0.63929999999999998</v>
      </c>
      <c r="J115" s="9">
        <f t="shared" si="7"/>
        <v>-319.64999999999998</v>
      </c>
      <c r="M115" s="9"/>
      <c r="T115" s="111"/>
      <c r="W115" s="13"/>
    </row>
    <row r="116" spans="1:23">
      <c r="A116" t="s">
        <v>114</v>
      </c>
      <c r="D116" s="13">
        <v>1349.51</v>
      </c>
      <c r="E116" s="18">
        <f t="shared" si="6"/>
        <v>1355.91</v>
      </c>
      <c r="G116" s="31"/>
      <c r="I116" s="40">
        <v>-0.62980999999999998</v>
      </c>
      <c r="J116" s="9">
        <f t="shared" si="7"/>
        <v>-314.90499999999997</v>
      </c>
      <c r="M116" s="9"/>
      <c r="T116" s="111"/>
      <c r="W116" s="13"/>
    </row>
    <row r="117" spans="1:23">
      <c r="A117" t="s">
        <v>115</v>
      </c>
      <c r="D117" s="13">
        <v>1364.4960000000001</v>
      </c>
      <c r="E117" s="18">
        <f t="shared" si="6"/>
        <v>1370.8960000000002</v>
      </c>
      <c r="G117" s="27"/>
      <c r="I117" s="40">
        <v>-0.63732999999999995</v>
      </c>
      <c r="J117" s="9">
        <f t="shared" si="7"/>
        <v>-318.66499999999996</v>
      </c>
      <c r="M117" s="9"/>
      <c r="T117" s="111"/>
      <c r="W117" s="13"/>
    </row>
    <row r="118" spans="1:23">
      <c r="A118" t="s">
        <v>116</v>
      </c>
      <c r="D118" s="13">
        <v>1379.5</v>
      </c>
      <c r="E118" s="18">
        <f t="shared" si="6"/>
        <v>1385.9</v>
      </c>
      <c r="I118" s="40">
        <v>-0.63558999999999999</v>
      </c>
      <c r="J118" s="9">
        <f t="shared" si="7"/>
        <v>-317.79500000000002</v>
      </c>
      <c r="M118" s="9"/>
      <c r="T118" s="111"/>
      <c r="W118" s="13"/>
    </row>
    <row r="119" spans="1:23">
      <c r="A119" t="s">
        <v>117</v>
      </c>
      <c r="D119" s="13">
        <v>1394.4929999999999</v>
      </c>
      <c r="E119" s="18">
        <f t="shared" si="6"/>
        <v>1400.893</v>
      </c>
      <c r="I119" s="40">
        <v>-0.64244000000000001</v>
      </c>
      <c r="J119" s="9">
        <f t="shared" si="7"/>
        <v>-321.22000000000003</v>
      </c>
      <c r="M119" s="9"/>
      <c r="T119" s="111"/>
      <c r="W119" s="13"/>
    </row>
    <row r="120" spans="1:23">
      <c r="A120" t="s">
        <v>118</v>
      </c>
      <c r="D120" s="13">
        <v>1409.498</v>
      </c>
      <c r="E120" s="18">
        <f t="shared" si="6"/>
        <v>1415.8980000000001</v>
      </c>
      <c r="I120" s="40">
        <v>-0.64480000000000004</v>
      </c>
      <c r="J120" s="9">
        <f t="shared" si="7"/>
        <v>-322.40000000000003</v>
      </c>
      <c r="M120" s="9"/>
      <c r="T120" s="111"/>
      <c r="W120" s="13"/>
    </row>
    <row r="121" spans="1:23">
      <c r="A121" t="s">
        <v>119</v>
      </c>
      <c r="D121" s="13">
        <v>1424.492</v>
      </c>
      <c r="E121" s="18">
        <f t="shared" si="6"/>
        <v>1430.8920000000001</v>
      </c>
      <c r="I121" s="40">
        <v>-0.65871999999999997</v>
      </c>
      <c r="J121" s="9">
        <f t="shared" si="7"/>
        <v>-329.36</v>
      </c>
      <c r="M121" s="9"/>
      <c r="T121" s="111"/>
      <c r="W121" s="13"/>
    </row>
    <row r="122" spans="1:23">
      <c r="A122" t="s">
        <v>120</v>
      </c>
      <c r="D122" s="13">
        <v>1439.4960000000001</v>
      </c>
      <c r="E122" s="18">
        <f t="shared" si="6"/>
        <v>1445.8960000000002</v>
      </c>
      <c r="I122" s="40">
        <v>-0.67766999999999999</v>
      </c>
      <c r="J122" s="9">
        <f t="shared" si="7"/>
        <v>-338.83499999999998</v>
      </c>
      <c r="M122" s="9"/>
      <c r="T122" s="111"/>
      <c r="W122" s="13"/>
    </row>
    <row r="123" spans="1:23">
      <c r="A123" s="21" t="str">
        <f>A11</f>
        <v>GPS05N</v>
      </c>
      <c r="D123" s="17">
        <f>D11</f>
        <v>1441.5991000000001</v>
      </c>
      <c r="E123" s="17">
        <f>D123+6.4</f>
        <v>1447.9991000000002</v>
      </c>
      <c r="G123" s="30"/>
      <c r="I123" s="43">
        <v>-0.67762</v>
      </c>
      <c r="J123" s="9">
        <f t="shared" si="7"/>
        <v>-338.81</v>
      </c>
      <c r="M123" s="9"/>
      <c r="T123" s="111"/>
      <c r="W123" s="13"/>
    </row>
    <row r="124" spans="1:23" s="21" customFormat="1">
      <c r="A124" t="s">
        <v>121</v>
      </c>
      <c r="D124" s="13">
        <v>1454.492</v>
      </c>
      <c r="E124" s="18">
        <f t="shared" si="6"/>
        <v>1460.8920000000001</v>
      </c>
      <c r="G124" s="30"/>
      <c r="I124" s="40">
        <v>-0.69818999999999998</v>
      </c>
      <c r="J124" s="9">
        <f t="shared" si="7"/>
        <v>-349.09499999999997</v>
      </c>
      <c r="M124" s="9"/>
      <c r="S124"/>
      <c r="T124" s="111"/>
      <c r="W124" s="17"/>
    </row>
    <row r="125" spans="1:23">
      <c r="A125" t="s">
        <v>122</v>
      </c>
      <c r="D125" s="13">
        <v>1469.5029999999999</v>
      </c>
      <c r="E125" s="18">
        <f t="shared" si="6"/>
        <v>1475.903</v>
      </c>
      <c r="I125" s="40">
        <v>-0.71455000000000002</v>
      </c>
      <c r="J125" s="9">
        <f t="shared" si="7"/>
        <v>-357.27500000000003</v>
      </c>
      <c r="M125" s="9"/>
      <c r="T125" s="111"/>
      <c r="W125" s="13"/>
    </row>
    <row r="126" spans="1:23">
      <c r="A126" t="s">
        <v>123</v>
      </c>
      <c r="D126" s="13">
        <v>1484.498</v>
      </c>
      <c r="E126" s="18">
        <f t="shared" si="6"/>
        <v>1490.8980000000001</v>
      </c>
      <c r="I126" s="40">
        <v>-0.71523999999999999</v>
      </c>
      <c r="J126" s="9">
        <f t="shared" si="7"/>
        <v>-357.62</v>
      </c>
      <c r="M126" s="9"/>
      <c r="T126" s="111"/>
      <c r="W126" s="13"/>
    </row>
    <row r="127" spans="1:23">
      <c r="A127" t="s">
        <v>124</v>
      </c>
      <c r="D127" s="13">
        <v>1499.5029999999999</v>
      </c>
      <c r="E127" s="18">
        <f t="shared" si="6"/>
        <v>1505.903</v>
      </c>
      <c r="I127" s="40">
        <v>-0.72065000000000001</v>
      </c>
      <c r="J127" s="9">
        <f t="shared" si="7"/>
        <v>-360.32499999999999</v>
      </c>
      <c r="M127" s="9"/>
      <c r="T127" s="111"/>
      <c r="W127" s="13"/>
    </row>
    <row r="128" spans="1:23">
      <c r="A128" t="s">
        <v>125</v>
      </c>
      <c r="D128" s="13">
        <v>1514.4849999999999</v>
      </c>
      <c r="E128" s="18">
        <f t="shared" si="6"/>
        <v>1520.885</v>
      </c>
      <c r="I128" s="40">
        <v>-0.67664000000000002</v>
      </c>
      <c r="J128" s="9">
        <f t="shared" si="7"/>
        <v>-338.32</v>
      </c>
      <c r="M128" s="9"/>
      <c r="T128" s="111"/>
      <c r="W128" s="13"/>
    </row>
    <row r="129" spans="1:23">
      <c r="A129" t="s">
        <v>126</v>
      </c>
      <c r="D129" s="16">
        <v>1529.894</v>
      </c>
      <c r="E129" s="18">
        <f t="shared" si="6"/>
        <v>1536.2940000000001</v>
      </c>
      <c r="I129" s="40">
        <v>-0.63749</v>
      </c>
      <c r="J129" s="9">
        <f t="shared" si="7"/>
        <v>-318.745</v>
      </c>
      <c r="M129" s="9"/>
      <c r="T129" s="111"/>
      <c r="W129" s="15"/>
    </row>
    <row r="130" spans="1:23">
      <c r="A130" t="s">
        <v>127</v>
      </c>
      <c r="D130" s="16">
        <v>1544.0940000000001</v>
      </c>
      <c r="E130" s="18">
        <f t="shared" si="6"/>
        <v>1550.4940000000001</v>
      </c>
      <c r="I130" s="40">
        <v>-0.63702000000000003</v>
      </c>
      <c r="J130" s="9">
        <f t="shared" si="7"/>
        <v>-318.51</v>
      </c>
      <c r="M130" s="9"/>
      <c r="T130" s="111"/>
      <c r="W130" s="16"/>
    </row>
    <row r="131" spans="1:23">
      <c r="A131" t="s">
        <v>128</v>
      </c>
      <c r="D131" s="16">
        <v>1559.501</v>
      </c>
      <c r="E131" s="18">
        <f t="shared" si="6"/>
        <v>1565.9010000000001</v>
      </c>
      <c r="I131" s="40">
        <v>-0.62776999999999994</v>
      </c>
      <c r="J131" s="9">
        <f t="shared" si="7"/>
        <v>-313.88499999999999</v>
      </c>
      <c r="M131" s="9"/>
      <c r="T131" s="111"/>
      <c r="W131" s="16"/>
    </row>
    <row r="132" spans="1:23">
      <c r="A132" t="s">
        <v>129</v>
      </c>
      <c r="D132" s="13">
        <v>1574.482</v>
      </c>
      <c r="E132" s="18">
        <f t="shared" si="6"/>
        <v>1580.8820000000001</v>
      </c>
      <c r="G132" s="29"/>
      <c r="I132" s="40">
        <v>-0.62982000000000005</v>
      </c>
      <c r="J132" s="9">
        <f t="shared" si="7"/>
        <v>-314.91000000000003</v>
      </c>
      <c r="M132" s="9"/>
      <c r="T132" s="111"/>
      <c r="W132" s="16"/>
    </row>
    <row r="133" spans="1:23">
      <c r="A133" t="s">
        <v>130</v>
      </c>
      <c r="D133" s="13">
        <v>1589.4949999999999</v>
      </c>
      <c r="E133" s="18">
        <f t="shared" si="6"/>
        <v>1595.895</v>
      </c>
      <c r="I133" s="40">
        <v>-0.61487000000000003</v>
      </c>
      <c r="J133" s="9">
        <f t="shared" si="7"/>
        <v>-307.435</v>
      </c>
      <c r="M133" s="9"/>
      <c r="T133" s="111"/>
      <c r="W133" s="16"/>
    </row>
    <row r="134" spans="1:23">
      <c r="A134" t="s">
        <v>131</v>
      </c>
      <c r="D134" s="16">
        <v>1604.491</v>
      </c>
      <c r="E134" s="18">
        <f t="shared" si="6"/>
        <v>1610.8910000000001</v>
      </c>
      <c r="I134" s="40">
        <v>-0.60828000000000004</v>
      </c>
      <c r="J134" s="9">
        <f t="shared" si="7"/>
        <v>-304.14000000000004</v>
      </c>
      <c r="M134" s="9"/>
      <c r="T134" s="111"/>
      <c r="W134" s="16"/>
    </row>
    <row r="135" spans="1:23">
      <c r="A135" t="s">
        <v>132</v>
      </c>
      <c r="D135" s="16">
        <v>1619.4860000000001</v>
      </c>
      <c r="E135" s="18">
        <f t="shared" si="6"/>
        <v>1625.8860000000002</v>
      </c>
      <c r="I135" s="40">
        <v>-0.60919999999999996</v>
      </c>
      <c r="J135" s="9">
        <f t="shared" si="7"/>
        <v>-304.59999999999997</v>
      </c>
      <c r="M135" s="9"/>
      <c r="T135" s="111"/>
      <c r="U135" s="12"/>
      <c r="V135" s="12"/>
      <c r="W135" s="16"/>
    </row>
    <row r="136" spans="1:23">
      <c r="A136" t="s">
        <v>133</v>
      </c>
      <c r="D136" s="16">
        <v>1634.4780000000001</v>
      </c>
      <c r="E136" s="18">
        <f t="shared" si="6"/>
        <v>1640.8780000000002</v>
      </c>
      <c r="I136" s="40">
        <v>-0.61116000000000004</v>
      </c>
      <c r="J136" s="9">
        <f t="shared" si="7"/>
        <v>-305.58000000000004</v>
      </c>
      <c r="M136" s="9"/>
      <c r="T136" s="111"/>
      <c r="U136" s="12"/>
      <c r="V136" s="17"/>
      <c r="W136" s="16"/>
    </row>
    <row r="137" spans="1:23">
      <c r="A137" t="s">
        <v>134</v>
      </c>
      <c r="D137" s="16">
        <v>1649.4870000000001</v>
      </c>
      <c r="E137" s="18">
        <f t="shared" si="6"/>
        <v>1655.8870000000002</v>
      </c>
      <c r="I137" s="40">
        <v>-0.60360999999999998</v>
      </c>
      <c r="J137" s="9">
        <f t="shared" si="7"/>
        <v>-301.80500000000001</v>
      </c>
      <c r="M137" s="9"/>
      <c r="T137" s="111"/>
      <c r="U137" s="12"/>
      <c r="V137" s="17"/>
      <c r="W137" s="16"/>
    </row>
    <row r="138" spans="1:23">
      <c r="A138" t="s">
        <v>135</v>
      </c>
      <c r="D138" s="13">
        <v>1664.4880000000001</v>
      </c>
      <c r="E138" s="18">
        <f t="shared" si="6"/>
        <v>1670.8880000000001</v>
      </c>
      <c r="I138" s="40">
        <v>-0.61102999999999996</v>
      </c>
      <c r="J138" s="9">
        <f t="shared" si="7"/>
        <v>-305.51499999999999</v>
      </c>
      <c r="M138" s="9"/>
      <c r="T138" s="111"/>
      <c r="U138" s="12"/>
      <c r="V138" s="12"/>
      <c r="W138" s="16"/>
    </row>
    <row r="139" spans="1:23">
      <c r="A139" t="s">
        <v>136</v>
      </c>
      <c r="D139" s="13">
        <v>1679.4960000000001</v>
      </c>
      <c r="E139" s="18">
        <f t="shared" si="6"/>
        <v>1685.8960000000002</v>
      </c>
      <c r="I139" s="40">
        <v>-0.61614000000000002</v>
      </c>
      <c r="J139" s="9">
        <f t="shared" si="7"/>
        <v>-308.07</v>
      </c>
      <c r="M139" s="9"/>
      <c r="T139" s="111"/>
      <c r="U139" s="12"/>
      <c r="V139" s="12"/>
      <c r="W139" s="16"/>
    </row>
    <row r="140" spans="1:23">
      <c r="A140" t="s">
        <v>137</v>
      </c>
      <c r="D140" s="13">
        <v>1694.489</v>
      </c>
      <c r="E140" s="18">
        <f t="shared" si="6"/>
        <v>1700.8890000000001</v>
      </c>
      <c r="I140" s="40">
        <v>-0.61665999999999999</v>
      </c>
      <c r="J140" s="9">
        <f t="shared" si="7"/>
        <v>-308.33</v>
      </c>
      <c r="M140" s="9"/>
      <c r="T140" s="111"/>
      <c r="U140" s="12"/>
      <c r="V140" s="12"/>
      <c r="W140" s="16"/>
    </row>
    <row r="141" spans="1:23">
      <c r="A141" t="s">
        <v>138</v>
      </c>
      <c r="D141" s="13">
        <v>1709.4970000000001</v>
      </c>
      <c r="E141" s="18">
        <f t="shared" si="6"/>
        <v>1715.8970000000002</v>
      </c>
      <c r="I141" s="40">
        <v>-0.60919999999999996</v>
      </c>
      <c r="J141" s="9">
        <f t="shared" si="7"/>
        <v>-304.59999999999997</v>
      </c>
      <c r="M141" s="9"/>
      <c r="T141" s="111"/>
      <c r="U141" s="12"/>
      <c r="V141" s="12"/>
      <c r="W141" s="16"/>
    </row>
    <row r="142" spans="1:23">
      <c r="A142" t="s">
        <v>139</v>
      </c>
      <c r="D142" s="13">
        <v>1724.491</v>
      </c>
      <c r="E142" s="18">
        <f t="shared" si="6"/>
        <v>1730.8910000000001</v>
      </c>
      <c r="I142" s="40">
        <v>-0.61973</v>
      </c>
      <c r="J142" s="9">
        <f t="shared" si="7"/>
        <v>-309.86500000000001</v>
      </c>
      <c r="M142" s="9"/>
      <c r="T142" s="111"/>
      <c r="U142" s="12"/>
      <c r="V142" s="12"/>
      <c r="W142" s="16"/>
    </row>
    <row r="143" spans="1:23">
      <c r="A143" t="s">
        <v>140</v>
      </c>
      <c r="D143" s="13">
        <v>1739.4880000000001</v>
      </c>
      <c r="E143" s="18">
        <f t="shared" si="6"/>
        <v>1745.8880000000001</v>
      </c>
      <c r="I143" s="40">
        <v>-0.62792999999999999</v>
      </c>
      <c r="J143" s="9">
        <f t="shared" si="7"/>
        <v>-313.96499999999997</v>
      </c>
      <c r="M143" s="9"/>
      <c r="T143" s="111"/>
      <c r="U143" s="12"/>
      <c r="V143" s="12"/>
      <c r="W143" s="16"/>
    </row>
    <row r="144" spans="1:23">
      <c r="A144" t="s">
        <v>141</v>
      </c>
      <c r="D144" s="13">
        <v>1754.4839999999999</v>
      </c>
      <c r="E144" s="18">
        <f t="shared" si="6"/>
        <v>1760.884</v>
      </c>
      <c r="I144" s="40">
        <v>-0.63395000000000001</v>
      </c>
      <c r="J144" s="9">
        <f t="shared" si="7"/>
        <v>-316.97500000000002</v>
      </c>
      <c r="M144" s="9"/>
      <c r="T144" s="111"/>
      <c r="U144" s="12"/>
      <c r="V144" s="12"/>
      <c r="W144" s="16"/>
    </row>
    <row r="145" spans="1:23">
      <c r="A145" t="s">
        <v>142</v>
      </c>
      <c r="D145" s="13">
        <v>1769.4880000000001</v>
      </c>
      <c r="E145" s="18">
        <f t="shared" si="6"/>
        <v>1775.8880000000001</v>
      </c>
      <c r="I145" s="40">
        <v>-0.62607000000000002</v>
      </c>
      <c r="J145" s="9">
        <f t="shared" si="7"/>
        <v>-313.03500000000003</v>
      </c>
      <c r="M145" s="9"/>
      <c r="T145" s="111"/>
      <c r="U145" s="12"/>
      <c r="V145" s="12"/>
      <c r="W145" s="16"/>
    </row>
    <row r="146" spans="1:23">
      <c r="A146" s="21" t="str">
        <f>A12</f>
        <v>GPS06N</v>
      </c>
      <c r="D146" s="17">
        <f>D12</f>
        <v>1771.5899000000002</v>
      </c>
      <c r="E146" s="17">
        <f>D146+6.4</f>
        <v>1777.9899000000003</v>
      </c>
      <c r="G146" s="30"/>
      <c r="I146" s="43">
        <v>-0.63249999999999995</v>
      </c>
      <c r="J146" s="9">
        <f t="shared" si="7"/>
        <v>-316.25</v>
      </c>
      <c r="M146" s="9"/>
      <c r="T146" s="111"/>
      <c r="U146" s="12"/>
      <c r="V146" s="12"/>
      <c r="W146" s="16"/>
    </row>
    <row r="147" spans="1:23" s="21" customFormat="1">
      <c r="A147" t="s">
        <v>143</v>
      </c>
      <c r="D147" s="13">
        <v>1784.4770000000001</v>
      </c>
      <c r="E147" s="18">
        <f t="shared" si="6"/>
        <v>1790.8770000000002</v>
      </c>
      <c r="G147" s="30"/>
      <c r="I147" s="40">
        <v>-0.63131000000000004</v>
      </c>
      <c r="J147" s="9">
        <f t="shared" si="7"/>
        <v>-315.65500000000003</v>
      </c>
      <c r="M147" s="9"/>
      <c r="S147"/>
      <c r="T147" s="111"/>
      <c r="U147" s="22"/>
      <c r="V147" s="22"/>
      <c r="W147" s="17"/>
    </row>
    <row r="148" spans="1:23">
      <c r="A148" t="s">
        <v>144</v>
      </c>
      <c r="D148" s="13">
        <v>1799.4949999999999</v>
      </c>
      <c r="E148" s="18">
        <f t="shared" si="6"/>
        <v>1805.895</v>
      </c>
      <c r="I148" s="40">
        <v>-0.60455000000000003</v>
      </c>
      <c r="J148" s="9">
        <f t="shared" si="7"/>
        <v>-302.27500000000003</v>
      </c>
      <c r="M148" s="9"/>
      <c r="T148" s="111"/>
      <c r="U148" s="12"/>
      <c r="V148" s="12"/>
      <c r="W148" s="16"/>
    </row>
    <row r="149" spans="1:23">
      <c r="A149" t="s">
        <v>145</v>
      </c>
      <c r="D149" s="13">
        <v>1814.492</v>
      </c>
      <c r="E149" s="18">
        <f t="shared" si="6"/>
        <v>1820.8920000000001</v>
      </c>
      <c r="I149" s="40">
        <v>-0.60895999999999995</v>
      </c>
      <c r="J149" s="9">
        <f t="shared" si="7"/>
        <v>-304.47999999999996</v>
      </c>
      <c r="M149" s="9"/>
      <c r="T149" s="111"/>
      <c r="U149" s="12"/>
      <c r="V149" s="12"/>
      <c r="W149" s="16"/>
    </row>
    <row r="150" spans="1:23">
      <c r="A150" t="s">
        <v>146</v>
      </c>
      <c r="D150" s="13">
        <v>1829.489</v>
      </c>
      <c r="E150" s="18">
        <f t="shared" ref="E150:E213" si="8">D150+6.4</f>
        <v>1835.8890000000001</v>
      </c>
      <c r="I150" s="40">
        <v>-0.61234</v>
      </c>
      <c r="J150" s="9">
        <f t="shared" si="7"/>
        <v>-306.17</v>
      </c>
      <c r="M150" s="9"/>
      <c r="T150" s="111"/>
      <c r="U150" s="12"/>
      <c r="V150" s="12"/>
      <c r="W150" s="16"/>
    </row>
    <row r="151" spans="1:23">
      <c r="A151" t="s">
        <v>147</v>
      </c>
      <c r="D151" s="13">
        <v>1844.4870000000001</v>
      </c>
      <c r="E151" s="18">
        <f t="shared" si="8"/>
        <v>1850.8870000000002</v>
      </c>
      <c r="I151" s="40">
        <v>-0.61994000000000005</v>
      </c>
      <c r="J151" s="9">
        <f t="shared" si="7"/>
        <v>-309.97000000000003</v>
      </c>
      <c r="M151" s="9"/>
      <c r="T151" s="111"/>
      <c r="U151" s="12"/>
      <c r="V151" s="12"/>
      <c r="W151" s="16"/>
    </row>
    <row r="152" spans="1:23">
      <c r="A152" t="s">
        <v>148</v>
      </c>
      <c r="D152" s="13">
        <v>1859.4860000000001</v>
      </c>
      <c r="E152" s="18">
        <f t="shared" si="8"/>
        <v>1865.8860000000002</v>
      </c>
      <c r="I152" s="40">
        <v>-0.62075000000000002</v>
      </c>
      <c r="J152" s="9">
        <f t="shared" si="7"/>
        <v>-310.375</v>
      </c>
      <c r="M152" s="9"/>
      <c r="T152" s="111"/>
      <c r="U152" s="12"/>
      <c r="V152" s="12"/>
      <c r="W152" s="16"/>
    </row>
    <row r="153" spans="1:23">
      <c r="A153" t="s">
        <v>149</v>
      </c>
      <c r="D153" s="13">
        <v>1874.4839999999999</v>
      </c>
      <c r="E153" s="18">
        <f t="shared" si="8"/>
        <v>1880.884</v>
      </c>
      <c r="I153" s="40">
        <v>-0.61365000000000003</v>
      </c>
      <c r="J153" s="9">
        <f t="shared" si="7"/>
        <v>-306.82499999999999</v>
      </c>
      <c r="M153" s="9"/>
      <c r="T153" s="111"/>
      <c r="U153" s="12"/>
      <c r="V153" s="12"/>
      <c r="W153" s="16"/>
    </row>
    <row r="154" spans="1:23">
      <c r="A154" t="s">
        <v>150</v>
      </c>
      <c r="D154" s="13">
        <v>1889.492</v>
      </c>
      <c r="E154" s="18">
        <f t="shared" si="8"/>
        <v>1895.8920000000001</v>
      </c>
      <c r="I154" s="40">
        <v>-0.61266999999999994</v>
      </c>
      <c r="J154" s="9">
        <f t="shared" si="7"/>
        <v>-306.33499999999998</v>
      </c>
      <c r="M154" s="9"/>
      <c r="T154" s="111"/>
      <c r="U154" s="12"/>
      <c r="V154" s="12"/>
      <c r="W154" s="16"/>
    </row>
    <row r="155" spans="1:23">
      <c r="A155" t="s">
        <v>151</v>
      </c>
      <c r="D155" s="13">
        <v>1904.4939999999999</v>
      </c>
      <c r="E155" s="18">
        <f t="shared" si="8"/>
        <v>1910.894</v>
      </c>
      <c r="I155" s="40">
        <v>-0.60792999999999997</v>
      </c>
      <c r="J155" s="9">
        <f t="shared" si="7"/>
        <v>-303.96499999999997</v>
      </c>
      <c r="M155" s="9"/>
      <c r="T155" s="111"/>
      <c r="U155" s="12"/>
      <c r="V155" s="12"/>
      <c r="W155" s="16"/>
    </row>
    <row r="156" spans="1:23">
      <c r="A156" t="s">
        <v>152</v>
      </c>
      <c r="D156" s="13">
        <v>1919.49</v>
      </c>
      <c r="E156" s="18">
        <f t="shared" si="8"/>
        <v>1925.89</v>
      </c>
      <c r="G156" s="29"/>
      <c r="I156" s="40">
        <v>-0.59314999999999996</v>
      </c>
      <c r="J156" s="9">
        <f t="shared" si="7"/>
        <v>-296.57499999999999</v>
      </c>
      <c r="M156" s="9"/>
      <c r="T156" s="111"/>
      <c r="U156" s="12"/>
      <c r="V156" s="12"/>
      <c r="W156" s="16"/>
    </row>
    <row r="157" spans="1:23">
      <c r="A157" t="s">
        <v>153</v>
      </c>
      <c r="D157" s="16">
        <v>1934.491</v>
      </c>
      <c r="E157" s="18">
        <f t="shared" si="8"/>
        <v>1940.8910000000001</v>
      </c>
      <c r="G157" s="29"/>
      <c r="I157" s="40">
        <v>-0.58796999999999999</v>
      </c>
      <c r="J157" s="9">
        <f t="shared" si="7"/>
        <v>-293.98500000000001</v>
      </c>
      <c r="M157" s="9"/>
      <c r="T157" s="111"/>
      <c r="U157" s="12"/>
      <c r="V157" s="17"/>
      <c r="W157" s="16"/>
    </row>
    <row r="158" spans="1:23">
      <c r="A158" t="s">
        <v>154</v>
      </c>
      <c r="D158" s="16">
        <v>1949.4939999999999</v>
      </c>
      <c r="E158" s="18">
        <f t="shared" si="8"/>
        <v>1955.894</v>
      </c>
      <c r="G158" s="29"/>
      <c r="I158" s="40">
        <v>-0.59624999999999995</v>
      </c>
      <c r="J158" s="9">
        <f t="shared" si="7"/>
        <v>-298.125</v>
      </c>
      <c r="M158" s="9"/>
      <c r="T158" s="111"/>
      <c r="U158" s="12"/>
      <c r="V158" s="17"/>
      <c r="W158" s="16"/>
    </row>
    <row r="159" spans="1:23">
      <c r="A159" t="s">
        <v>155</v>
      </c>
      <c r="D159" s="13">
        <v>1964.489</v>
      </c>
      <c r="E159" s="18">
        <f t="shared" si="8"/>
        <v>1970.8890000000001</v>
      </c>
      <c r="G159" s="29"/>
      <c r="I159" s="40">
        <v>-0.58816000000000002</v>
      </c>
      <c r="J159" s="9">
        <f t="shared" si="7"/>
        <v>-294.08</v>
      </c>
      <c r="M159" s="9"/>
      <c r="T159" s="111"/>
      <c r="U159" s="12"/>
      <c r="V159" s="12"/>
      <c r="W159" s="16"/>
    </row>
    <row r="160" spans="1:23">
      <c r="A160" t="s">
        <v>156</v>
      </c>
      <c r="D160" s="13">
        <v>1979.4849999999999</v>
      </c>
      <c r="E160" s="18">
        <f t="shared" si="8"/>
        <v>1985.885</v>
      </c>
      <c r="G160" s="29"/>
      <c r="I160" s="40">
        <v>-0.58091999999999999</v>
      </c>
      <c r="J160" s="9">
        <f t="shared" si="7"/>
        <v>-290.45999999999998</v>
      </c>
      <c r="M160" s="9"/>
      <c r="T160" s="111"/>
      <c r="U160" s="12"/>
      <c r="V160" s="12"/>
      <c r="W160" s="16"/>
    </row>
    <row r="161" spans="1:23">
      <c r="A161" t="s">
        <v>157</v>
      </c>
      <c r="D161" s="13">
        <v>1994.4870000000001</v>
      </c>
      <c r="E161" s="18">
        <f t="shared" si="8"/>
        <v>2000.8870000000002</v>
      </c>
      <c r="G161" s="29"/>
      <c r="I161" s="40">
        <v>-0.58531999999999995</v>
      </c>
      <c r="J161" s="9">
        <f t="shared" si="7"/>
        <v>-292.65999999999997</v>
      </c>
      <c r="M161" s="9"/>
      <c r="T161" s="111"/>
      <c r="U161" s="12"/>
      <c r="V161" s="12"/>
      <c r="W161" s="16"/>
    </row>
    <row r="162" spans="1:23">
      <c r="A162" t="s">
        <v>158</v>
      </c>
      <c r="D162" s="13">
        <v>2009.492</v>
      </c>
      <c r="E162" s="18">
        <f t="shared" si="8"/>
        <v>2015.8920000000001</v>
      </c>
      <c r="G162" s="29"/>
      <c r="I162" s="40">
        <v>-0.59016999999999997</v>
      </c>
      <c r="J162" s="9">
        <f t="shared" si="7"/>
        <v>-295.08499999999998</v>
      </c>
      <c r="M162" s="9"/>
      <c r="T162" s="111"/>
      <c r="U162" s="12"/>
      <c r="V162" s="12"/>
      <c r="W162" s="16"/>
    </row>
    <row r="163" spans="1:23">
      <c r="A163" t="s">
        <v>159</v>
      </c>
      <c r="D163" s="13">
        <v>2024.492</v>
      </c>
      <c r="E163" s="18">
        <f t="shared" si="8"/>
        <v>2030.8920000000001</v>
      </c>
      <c r="G163" s="29"/>
      <c r="I163" s="40">
        <v>-0.58538999999999997</v>
      </c>
      <c r="J163" s="9">
        <f t="shared" si="7"/>
        <v>-292.69499999999999</v>
      </c>
      <c r="M163" s="9"/>
      <c r="U163" s="12"/>
      <c r="V163" s="12"/>
      <c r="W163" s="16"/>
    </row>
    <row r="164" spans="1:23">
      <c r="A164" t="s">
        <v>160</v>
      </c>
      <c r="D164" s="13">
        <v>2039.4880000000001</v>
      </c>
      <c r="E164" s="18">
        <f t="shared" si="8"/>
        <v>2045.8880000000001</v>
      </c>
      <c r="G164" s="29"/>
      <c r="I164" s="40">
        <v>-0.58638999999999997</v>
      </c>
      <c r="J164" s="9">
        <f t="shared" si="7"/>
        <v>-293.19499999999999</v>
      </c>
      <c r="M164" s="9"/>
      <c r="U164" s="12"/>
      <c r="V164" s="12"/>
      <c r="W164" s="16"/>
    </row>
    <row r="165" spans="1:23">
      <c r="A165" t="s">
        <v>161</v>
      </c>
      <c r="D165" s="13">
        <v>2054.4830000000002</v>
      </c>
      <c r="E165" s="18">
        <f t="shared" si="8"/>
        <v>2060.8830000000003</v>
      </c>
      <c r="G165" s="29"/>
      <c r="I165" s="40">
        <v>-0.58036999999999994</v>
      </c>
      <c r="J165" s="9">
        <f t="shared" si="7"/>
        <v>-290.18499999999995</v>
      </c>
      <c r="M165" s="9"/>
      <c r="U165" s="12"/>
      <c r="V165" s="12"/>
      <c r="W165" s="16"/>
    </row>
    <row r="166" spans="1:23">
      <c r="A166" t="s">
        <v>162</v>
      </c>
      <c r="D166" s="13">
        <v>2069.4929999999999</v>
      </c>
      <c r="E166" s="18">
        <f t="shared" si="8"/>
        <v>2075.893</v>
      </c>
      <c r="G166" s="29"/>
      <c r="I166" s="40">
        <v>-0.58848</v>
      </c>
      <c r="J166" s="9">
        <f t="shared" si="7"/>
        <v>-294.24</v>
      </c>
      <c r="M166" s="9"/>
      <c r="U166" s="12"/>
      <c r="V166" s="12"/>
      <c r="W166" s="16"/>
    </row>
    <row r="167" spans="1:23">
      <c r="A167" t="s">
        <v>163</v>
      </c>
      <c r="D167" s="13">
        <v>2084.4960000000001</v>
      </c>
      <c r="E167" s="18">
        <f t="shared" si="8"/>
        <v>2090.8960000000002</v>
      </c>
      <c r="G167" s="29"/>
      <c r="I167" s="40">
        <v>-0.58148999999999995</v>
      </c>
      <c r="J167" s="9">
        <f t="shared" si="7"/>
        <v>-290.74499999999995</v>
      </c>
      <c r="M167" s="9"/>
      <c r="U167" s="12"/>
      <c r="V167" s="12"/>
      <c r="W167" s="16"/>
    </row>
    <row r="168" spans="1:23">
      <c r="A168" t="s">
        <v>164</v>
      </c>
      <c r="B168" s="21"/>
      <c r="C168" s="21"/>
      <c r="D168" s="13">
        <v>2099.4969999999998</v>
      </c>
      <c r="E168" s="18">
        <f t="shared" si="8"/>
        <v>2105.8969999999999</v>
      </c>
      <c r="G168" s="30"/>
      <c r="I168" s="40">
        <v>-0.57830999999999999</v>
      </c>
      <c r="J168" s="9">
        <f t="shared" si="7"/>
        <v>-289.15499999999997</v>
      </c>
      <c r="M168" s="9"/>
      <c r="U168" s="12"/>
      <c r="V168" s="12"/>
      <c r="W168" s="16"/>
    </row>
    <row r="169" spans="1:23">
      <c r="A169" s="21" t="str">
        <f>A13</f>
        <v>GPS07N</v>
      </c>
      <c r="D169" s="17">
        <f>D13</f>
        <v>2101.5866000000001</v>
      </c>
      <c r="E169" s="17">
        <f>D169+6.4</f>
        <v>2107.9866000000002</v>
      </c>
      <c r="G169" s="30"/>
      <c r="I169" s="43">
        <v>-0.57650999999999997</v>
      </c>
      <c r="J169" s="9">
        <f t="shared" ref="J169:J232" si="9">I169*500</f>
        <v>-288.255</v>
      </c>
      <c r="M169" s="9"/>
      <c r="U169" s="12"/>
      <c r="V169" s="12"/>
      <c r="W169" s="16"/>
    </row>
    <row r="170" spans="1:23">
      <c r="A170" t="s">
        <v>165</v>
      </c>
      <c r="D170" s="13">
        <v>2114.4879999999998</v>
      </c>
      <c r="E170" s="18">
        <f t="shared" si="8"/>
        <v>2120.8879999999999</v>
      </c>
      <c r="G170" s="29"/>
      <c r="I170" s="40">
        <v>-0.57530999999999999</v>
      </c>
      <c r="J170" s="9">
        <f t="shared" si="9"/>
        <v>-287.65499999999997</v>
      </c>
      <c r="M170" s="9"/>
      <c r="U170" s="12"/>
      <c r="V170" s="12"/>
      <c r="W170" s="16"/>
    </row>
    <row r="171" spans="1:23">
      <c r="A171" t="s">
        <v>166</v>
      </c>
      <c r="D171" s="13">
        <v>2129.4899999999998</v>
      </c>
      <c r="E171" s="18">
        <f t="shared" si="8"/>
        <v>2135.89</v>
      </c>
      <c r="G171" s="29"/>
      <c r="I171" s="40">
        <v>-0.58184000000000002</v>
      </c>
      <c r="J171" s="9">
        <f t="shared" si="9"/>
        <v>-290.92</v>
      </c>
      <c r="M171" s="9"/>
      <c r="T171" s="12"/>
      <c r="U171" s="12"/>
      <c r="V171" s="12"/>
      <c r="W171" s="16"/>
    </row>
    <row r="172" spans="1:23">
      <c r="A172" t="s">
        <v>167</v>
      </c>
      <c r="D172" s="13">
        <v>2144.4929999999999</v>
      </c>
      <c r="E172" s="18">
        <f t="shared" si="8"/>
        <v>2150.893</v>
      </c>
      <c r="G172" s="29"/>
      <c r="I172" s="40">
        <v>-0.57613999999999999</v>
      </c>
      <c r="J172" s="9">
        <f t="shared" si="9"/>
        <v>-288.07</v>
      </c>
      <c r="M172" s="9"/>
      <c r="T172" s="12"/>
      <c r="U172" s="17"/>
      <c r="V172" s="12"/>
      <c r="W172" s="16"/>
    </row>
    <row r="173" spans="1:23">
      <c r="A173" t="s">
        <v>168</v>
      </c>
      <c r="D173" s="13">
        <v>2159.491</v>
      </c>
      <c r="E173" s="18">
        <f t="shared" si="8"/>
        <v>2165.8910000000001</v>
      </c>
      <c r="G173" s="29"/>
      <c r="I173" s="40">
        <v>-0.57157999999999998</v>
      </c>
      <c r="J173" s="9">
        <f t="shared" si="9"/>
        <v>-285.78999999999996</v>
      </c>
      <c r="M173" s="9"/>
      <c r="T173" s="12"/>
      <c r="U173" s="17"/>
      <c r="V173" s="12"/>
      <c r="W173" s="16"/>
    </row>
    <row r="174" spans="1:23">
      <c r="A174" t="s">
        <v>169</v>
      </c>
      <c r="D174" s="13">
        <v>2174.489</v>
      </c>
      <c r="E174" s="18">
        <f t="shared" si="8"/>
        <v>2180.8890000000001</v>
      </c>
      <c r="G174" s="29"/>
      <c r="I174" s="40">
        <v>-0.56923000000000001</v>
      </c>
      <c r="J174" s="9">
        <f t="shared" si="9"/>
        <v>-284.61500000000001</v>
      </c>
      <c r="M174" s="9"/>
      <c r="T174" s="12"/>
      <c r="U174" s="17"/>
      <c r="V174" s="12"/>
      <c r="W174" s="16"/>
    </row>
    <row r="175" spans="1:23">
      <c r="A175" t="s">
        <v>170</v>
      </c>
      <c r="D175" s="13">
        <v>2189.4949999999999</v>
      </c>
      <c r="E175" s="18">
        <f t="shared" si="8"/>
        <v>2195.895</v>
      </c>
      <c r="G175" s="29"/>
      <c r="I175" s="40">
        <v>-0.57182999999999995</v>
      </c>
      <c r="J175" s="9">
        <f t="shared" si="9"/>
        <v>-285.91499999999996</v>
      </c>
      <c r="M175" s="9"/>
      <c r="T175" s="12"/>
      <c r="U175" s="17"/>
      <c r="V175" s="12"/>
      <c r="W175" s="16"/>
    </row>
    <row r="176" spans="1:23">
      <c r="A176" t="s">
        <v>171</v>
      </c>
      <c r="D176" s="13">
        <v>2204.4899999999998</v>
      </c>
      <c r="E176" s="18">
        <f t="shared" si="8"/>
        <v>2210.89</v>
      </c>
      <c r="G176" s="29"/>
      <c r="I176" s="40">
        <v>-0.56681999999999999</v>
      </c>
      <c r="J176" s="9">
        <f t="shared" si="9"/>
        <v>-283.40999999999997</v>
      </c>
      <c r="M176" s="9"/>
      <c r="T176" s="12"/>
      <c r="U176" s="12"/>
      <c r="V176" s="12"/>
      <c r="W176" s="16"/>
    </row>
    <row r="177" spans="1:23">
      <c r="A177" t="s">
        <v>172</v>
      </c>
      <c r="D177" s="13">
        <v>2219.5</v>
      </c>
      <c r="E177" s="18">
        <f t="shared" si="8"/>
        <v>2225.9</v>
      </c>
      <c r="G177" s="29"/>
      <c r="I177" s="40">
        <v>-0.56581999999999999</v>
      </c>
      <c r="J177" s="9">
        <f t="shared" si="9"/>
        <v>-282.90999999999997</v>
      </c>
      <c r="L177" s="29"/>
      <c r="M177" s="9"/>
      <c r="T177" s="12"/>
      <c r="U177" s="12"/>
      <c r="V177" s="12"/>
      <c r="W177" s="16"/>
    </row>
    <row r="178" spans="1:23">
      <c r="A178" t="s">
        <v>173</v>
      </c>
      <c r="D178" s="13">
        <v>2234.5039999999999</v>
      </c>
      <c r="E178" s="18">
        <f t="shared" si="8"/>
        <v>2240.904</v>
      </c>
      <c r="G178" s="29"/>
      <c r="I178" s="40">
        <v>-0.56254000000000004</v>
      </c>
      <c r="J178" s="9">
        <f t="shared" si="9"/>
        <v>-281.27000000000004</v>
      </c>
      <c r="L178" s="29"/>
      <c r="M178" s="9"/>
      <c r="T178" s="12"/>
      <c r="U178" s="17"/>
      <c r="V178" s="17"/>
      <c r="W178" s="16"/>
    </row>
    <row r="179" spans="1:23">
      <c r="A179" t="s">
        <v>174</v>
      </c>
      <c r="D179" s="16">
        <v>2249.4789999999998</v>
      </c>
      <c r="E179" s="18">
        <f t="shared" si="8"/>
        <v>2255.8789999999999</v>
      </c>
      <c r="G179" s="29"/>
      <c r="I179" s="40">
        <v>-0.56211999999999995</v>
      </c>
      <c r="J179" s="9">
        <f t="shared" si="9"/>
        <v>-281.06</v>
      </c>
      <c r="L179" s="29"/>
      <c r="M179" s="9"/>
      <c r="T179" s="12"/>
      <c r="U179" s="17"/>
      <c r="V179" s="17"/>
      <c r="W179" s="16"/>
    </row>
    <row r="180" spans="1:23">
      <c r="A180" t="s">
        <v>175</v>
      </c>
      <c r="D180" s="16">
        <v>2264.473</v>
      </c>
      <c r="E180" s="18">
        <f t="shared" si="8"/>
        <v>2270.873</v>
      </c>
      <c r="I180" s="40">
        <v>-0.56843999999999995</v>
      </c>
      <c r="J180" s="9">
        <f t="shared" si="9"/>
        <v>-284.21999999999997</v>
      </c>
      <c r="L180" s="29"/>
      <c r="M180" s="9"/>
      <c r="T180" s="12"/>
      <c r="U180" s="17"/>
      <c r="V180" s="12"/>
      <c r="W180" s="16"/>
    </row>
    <row r="181" spans="1:23">
      <c r="A181" t="s">
        <v>176</v>
      </c>
      <c r="D181" s="13">
        <v>2279.4870000000001</v>
      </c>
      <c r="E181" s="18">
        <f t="shared" si="8"/>
        <v>2285.8870000000002</v>
      </c>
      <c r="I181" s="40">
        <v>-0.54916999999999994</v>
      </c>
      <c r="J181" s="9">
        <f t="shared" si="9"/>
        <v>-274.58499999999998</v>
      </c>
      <c r="L181" s="29"/>
      <c r="M181" s="9"/>
      <c r="T181" s="12"/>
      <c r="U181" s="12"/>
      <c r="V181" s="12"/>
      <c r="W181" s="16"/>
    </row>
    <row r="182" spans="1:23">
      <c r="A182" t="s">
        <v>177</v>
      </c>
      <c r="D182" s="13">
        <v>2294.4830000000002</v>
      </c>
      <c r="E182" s="18">
        <f t="shared" si="8"/>
        <v>2300.8830000000003</v>
      </c>
      <c r="I182" s="40">
        <v>-0.55342999999999998</v>
      </c>
      <c r="J182" s="9">
        <f t="shared" si="9"/>
        <v>-276.71499999999997</v>
      </c>
      <c r="L182" s="29"/>
      <c r="M182" s="9"/>
      <c r="U182" s="12"/>
      <c r="V182" s="12"/>
      <c r="W182" s="16"/>
    </row>
    <row r="183" spans="1:23">
      <c r="A183" t="s">
        <v>178</v>
      </c>
      <c r="D183" s="13">
        <v>2309.491</v>
      </c>
      <c r="E183" s="18">
        <f t="shared" si="8"/>
        <v>2315.8910000000001</v>
      </c>
      <c r="I183" s="40">
        <v>-0.55632000000000004</v>
      </c>
      <c r="J183" s="9">
        <f t="shared" si="9"/>
        <v>-278.16000000000003</v>
      </c>
      <c r="L183" s="29"/>
      <c r="M183" s="9"/>
      <c r="U183" s="12"/>
      <c r="V183" s="12"/>
      <c r="W183" s="16"/>
    </row>
    <row r="184" spans="1:23">
      <c r="A184" t="s">
        <v>179</v>
      </c>
      <c r="D184" s="13">
        <v>2324.489</v>
      </c>
      <c r="E184" s="18">
        <f t="shared" si="8"/>
        <v>2330.8890000000001</v>
      </c>
      <c r="I184" s="40">
        <v>-0.54611999999999994</v>
      </c>
      <c r="J184" s="9">
        <f t="shared" si="9"/>
        <v>-273.05999999999995</v>
      </c>
      <c r="L184" s="29"/>
      <c r="M184" s="9"/>
      <c r="U184" s="12"/>
      <c r="V184" s="12"/>
      <c r="W184" s="16"/>
    </row>
    <row r="185" spans="1:23">
      <c r="A185" t="s">
        <v>180</v>
      </c>
      <c r="D185" s="13">
        <v>2339.489</v>
      </c>
      <c r="E185" s="18">
        <f t="shared" si="8"/>
        <v>2345.8890000000001</v>
      </c>
      <c r="I185" s="40">
        <v>-0.55262999999999995</v>
      </c>
      <c r="J185" s="9">
        <f t="shared" si="9"/>
        <v>-276.315</v>
      </c>
      <c r="L185" s="29"/>
      <c r="M185" s="9"/>
      <c r="U185" s="12"/>
      <c r="V185" s="12"/>
      <c r="W185" s="16"/>
    </row>
    <row r="186" spans="1:23">
      <c r="A186" t="s">
        <v>181</v>
      </c>
      <c r="D186" s="13">
        <v>2354.482</v>
      </c>
      <c r="E186" s="18">
        <f t="shared" si="8"/>
        <v>2360.8820000000001</v>
      </c>
      <c r="I186" s="40">
        <v>-0.55286999999999997</v>
      </c>
      <c r="J186" s="9">
        <f t="shared" si="9"/>
        <v>-276.435</v>
      </c>
      <c r="L186" s="29"/>
      <c r="M186" s="9"/>
      <c r="U186" s="12"/>
      <c r="V186" s="12"/>
      <c r="W186" s="16"/>
    </row>
    <row r="187" spans="1:23">
      <c r="A187" t="s">
        <v>182</v>
      </c>
      <c r="D187" s="13">
        <v>2369.491</v>
      </c>
      <c r="E187" s="18">
        <f t="shared" si="8"/>
        <v>2375.8910000000001</v>
      </c>
      <c r="I187" s="40">
        <v>-0.54796999999999996</v>
      </c>
      <c r="J187" s="9">
        <f t="shared" si="9"/>
        <v>-273.98499999999996</v>
      </c>
      <c r="L187" s="29"/>
      <c r="M187" s="9"/>
      <c r="U187" s="12"/>
      <c r="V187" s="12"/>
      <c r="W187" s="16"/>
    </row>
    <row r="188" spans="1:23">
      <c r="A188" t="s">
        <v>183</v>
      </c>
      <c r="D188" s="13">
        <v>2384.4859999999999</v>
      </c>
      <c r="E188" s="18">
        <f t="shared" si="8"/>
        <v>2390.886</v>
      </c>
      <c r="I188" s="40">
        <v>-0.55108000000000001</v>
      </c>
      <c r="J188" s="9">
        <f t="shared" si="9"/>
        <v>-275.54000000000002</v>
      </c>
      <c r="L188" s="29"/>
      <c r="M188" s="9"/>
      <c r="U188" s="12"/>
      <c r="V188" s="12"/>
      <c r="W188" s="16"/>
    </row>
    <row r="189" spans="1:23" s="21" customFormat="1">
      <c r="A189" t="s">
        <v>184</v>
      </c>
      <c r="D189" s="13">
        <v>2399.4929999999999</v>
      </c>
      <c r="E189" s="18">
        <f t="shared" si="8"/>
        <v>2405.893</v>
      </c>
      <c r="G189" s="30"/>
      <c r="I189" s="40">
        <v>-0.53586</v>
      </c>
      <c r="J189" s="9">
        <f t="shared" si="9"/>
        <v>-267.93</v>
      </c>
      <c r="L189" s="44"/>
      <c r="M189" s="9"/>
      <c r="U189" s="22"/>
      <c r="V189" s="22"/>
      <c r="W189" s="16"/>
    </row>
    <row r="190" spans="1:23">
      <c r="A190" s="21" t="str">
        <f>A14</f>
        <v>GPS08N</v>
      </c>
      <c r="D190" s="17">
        <f>D14</f>
        <v>2401.5763000000002</v>
      </c>
      <c r="E190" s="17">
        <f>D190+6.4</f>
        <v>2407.9763000000003</v>
      </c>
      <c r="G190" s="30"/>
      <c r="I190" s="43">
        <v>-0.53449000000000002</v>
      </c>
      <c r="J190" s="9">
        <f t="shared" si="9"/>
        <v>-267.245</v>
      </c>
      <c r="M190" s="9"/>
      <c r="U190" s="12"/>
      <c r="V190" s="12"/>
      <c r="W190" s="16"/>
    </row>
    <row r="191" spans="1:23">
      <c r="A191" t="s">
        <v>185</v>
      </c>
      <c r="D191" s="13">
        <v>2414.4879999999998</v>
      </c>
      <c r="E191" s="18">
        <f t="shared" si="8"/>
        <v>2420.8879999999999</v>
      </c>
      <c r="I191" s="40">
        <v>-0.53854000000000002</v>
      </c>
      <c r="J191" s="9">
        <f t="shared" si="9"/>
        <v>-269.27</v>
      </c>
      <c r="M191" s="9"/>
      <c r="U191" s="12"/>
      <c r="V191" s="12"/>
      <c r="W191" s="16"/>
    </row>
    <row r="192" spans="1:23">
      <c r="A192" t="s">
        <v>186</v>
      </c>
      <c r="D192" s="13">
        <v>2429.4899999999998</v>
      </c>
      <c r="E192" s="18">
        <f t="shared" si="8"/>
        <v>2435.89</v>
      </c>
      <c r="I192" s="40">
        <v>-0.53861999999999999</v>
      </c>
      <c r="J192" s="9">
        <f t="shared" si="9"/>
        <v>-269.31</v>
      </c>
      <c r="M192" s="9"/>
      <c r="U192" s="12"/>
      <c r="V192" s="12"/>
      <c r="W192" s="16"/>
    </row>
    <row r="193" spans="1:23">
      <c r="A193" t="s">
        <v>187</v>
      </c>
      <c r="D193" s="13">
        <v>2444.4879999999998</v>
      </c>
      <c r="E193" s="18">
        <f t="shared" si="8"/>
        <v>2450.8879999999999</v>
      </c>
      <c r="I193" s="40">
        <v>-0.5302</v>
      </c>
      <c r="J193" s="9">
        <f t="shared" si="9"/>
        <v>-265.10000000000002</v>
      </c>
      <c r="M193" s="9"/>
      <c r="U193" s="12"/>
      <c r="V193" s="12"/>
      <c r="W193" s="16"/>
    </row>
    <row r="194" spans="1:23">
      <c r="A194" t="s">
        <v>188</v>
      </c>
      <c r="D194" s="13">
        <v>2459.4899999999998</v>
      </c>
      <c r="E194" s="18">
        <f t="shared" si="8"/>
        <v>2465.89</v>
      </c>
      <c r="I194" s="40">
        <v>-0.53456999999999999</v>
      </c>
      <c r="J194" s="9">
        <f t="shared" si="9"/>
        <v>-267.28499999999997</v>
      </c>
      <c r="M194" s="9"/>
      <c r="U194" s="12"/>
      <c r="V194" s="12"/>
      <c r="W194" s="16"/>
    </row>
    <row r="195" spans="1:23">
      <c r="A195" t="s">
        <v>189</v>
      </c>
      <c r="D195" s="13">
        <v>2474.4879999999998</v>
      </c>
      <c r="E195" s="18">
        <f t="shared" si="8"/>
        <v>2480.8879999999999</v>
      </c>
      <c r="I195" s="40">
        <v>-0.53627999999999998</v>
      </c>
      <c r="J195" s="9">
        <f t="shared" si="9"/>
        <v>-268.14</v>
      </c>
      <c r="M195" s="9"/>
      <c r="U195" s="12"/>
      <c r="V195" s="12"/>
      <c r="W195" s="16"/>
    </row>
    <row r="196" spans="1:23">
      <c r="A196" t="s">
        <v>190</v>
      </c>
      <c r="D196" s="16">
        <v>2489.4899999999998</v>
      </c>
      <c r="E196" s="18">
        <f t="shared" si="8"/>
        <v>2495.89</v>
      </c>
      <c r="I196" s="40">
        <v>-0.54793000000000003</v>
      </c>
      <c r="J196" s="9">
        <f t="shared" si="9"/>
        <v>-273.96500000000003</v>
      </c>
      <c r="M196" s="9"/>
      <c r="U196" s="12"/>
      <c r="V196" s="12"/>
      <c r="W196" s="16"/>
    </row>
    <row r="197" spans="1:23">
      <c r="A197" t="s">
        <v>191</v>
      </c>
      <c r="D197" s="16">
        <v>2504.4879999999998</v>
      </c>
      <c r="E197" s="18">
        <f t="shared" si="8"/>
        <v>2510.8879999999999</v>
      </c>
      <c r="I197" s="40">
        <v>-0.53532999999999997</v>
      </c>
      <c r="J197" s="9">
        <f t="shared" si="9"/>
        <v>-267.66499999999996</v>
      </c>
      <c r="M197" s="9"/>
      <c r="U197" s="12"/>
      <c r="V197" s="12"/>
      <c r="W197" s="16"/>
    </row>
    <row r="198" spans="1:23">
      <c r="A198" t="s">
        <v>192</v>
      </c>
      <c r="D198" s="16">
        <v>2519.4960000000001</v>
      </c>
      <c r="E198" s="18">
        <f t="shared" si="8"/>
        <v>2525.8960000000002</v>
      </c>
      <c r="G198" s="29"/>
      <c r="I198" s="40">
        <v>-0.55894999999999995</v>
      </c>
      <c r="J198" s="9">
        <f t="shared" si="9"/>
        <v>-279.47499999999997</v>
      </c>
      <c r="M198" s="9"/>
      <c r="U198" s="12"/>
      <c r="V198" s="12"/>
      <c r="W198" s="16"/>
    </row>
    <row r="199" spans="1:23">
      <c r="A199" t="s">
        <v>193</v>
      </c>
      <c r="D199" s="16">
        <v>2534.4870000000001</v>
      </c>
      <c r="E199" s="18">
        <f t="shared" si="8"/>
        <v>2540.8870000000002</v>
      </c>
      <c r="G199" s="29"/>
      <c r="I199" s="40">
        <v>-0.55571999999999999</v>
      </c>
      <c r="J199" s="9">
        <f t="shared" si="9"/>
        <v>-277.86</v>
      </c>
      <c r="M199" s="9"/>
      <c r="U199" s="12"/>
      <c r="V199" s="12"/>
      <c r="W199" s="16"/>
    </row>
    <row r="200" spans="1:23">
      <c r="A200" t="s">
        <v>194</v>
      </c>
      <c r="D200" s="16">
        <v>2549.4810000000002</v>
      </c>
      <c r="E200" s="18">
        <f t="shared" si="8"/>
        <v>2555.8810000000003</v>
      </c>
      <c r="G200" s="29"/>
      <c r="I200" s="40">
        <v>-0.56076000000000004</v>
      </c>
      <c r="J200" s="9">
        <f t="shared" si="9"/>
        <v>-280.38</v>
      </c>
      <c r="M200" s="9"/>
      <c r="U200" s="12"/>
      <c r="V200" s="12"/>
      <c r="W200" s="16"/>
    </row>
    <row r="201" spans="1:23">
      <c r="A201" t="s">
        <v>195</v>
      </c>
      <c r="D201" s="16">
        <v>2564.4780000000001</v>
      </c>
      <c r="E201" s="18">
        <f t="shared" si="8"/>
        <v>2570.8780000000002</v>
      </c>
      <c r="G201" s="29"/>
      <c r="I201" s="40">
        <v>-0.54525000000000001</v>
      </c>
      <c r="J201" s="9">
        <f t="shared" si="9"/>
        <v>-272.625</v>
      </c>
      <c r="M201" s="9"/>
      <c r="U201" s="12"/>
      <c r="V201" s="12"/>
      <c r="W201" s="16"/>
    </row>
    <row r="202" spans="1:23">
      <c r="A202" t="s">
        <v>196</v>
      </c>
      <c r="D202" s="16">
        <v>2579.4940000000001</v>
      </c>
      <c r="E202" s="18">
        <f t="shared" si="8"/>
        <v>2585.8940000000002</v>
      </c>
      <c r="G202" s="29"/>
      <c r="I202" s="40">
        <v>-0.53276999999999997</v>
      </c>
      <c r="J202" s="9">
        <f t="shared" si="9"/>
        <v>-266.38499999999999</v>
      </c>
      <c r="M202" s="9"/>
      <c r="U202" s="12"/>
      <c r="V202" s="12"/>
      <c r="W202" s="16"/>
    </row>
    <row r="203" spans="1:23">
      <c r="A203" t="s">
        <v>197</v>
      </c>
      <c r="D203" s="13">
        <v>2594.4879999999998</v>
      </c>
      <c r="E203" s="18">
        <f t="shared" si="8"/>
        <v>2600.8879999999999</v>
      </c>
      <c r="G203" s="29"/>
      <c r="I203" s="40">
        <v>-0.52476</v>
      </c>
      <c r="J203" s="9">
        <f t="shared" si="9"/>
        <v>-262.38</v>
      </c>
      <c r="M203" s="9"/>
      <c r="U203" s="12"/>
      <c r="V203" s="12"/>
      <c r="W203" s="16"/>
    </row>
    <row r="204" spans="1:23">
      <c r="A204" t="s">
        <v>198</v>
      </c>
      <c r="D204" s="13">
        <v>2609.4810000000002</v>
      </c>
      <c r="E204" s="18">
        <f t="shared" si="8"/>
        <v>2615.8810000000003</v>
      </c>
      <c r="G204" s="29"/>
      <c r="I204" s="40">
        <v>-0.51973000000000003</v>
      </c>
      <c r="J204" s="9">
        <f t="shared" si="9"/>
        <v>-259.86500000000001</v>
      </c>
      <c r="M204" s="9"/>
      <c r="U204" s="12"/>
      <c r="V204" s="12"/>
      <c r="W204" s="16"/>
    </row>
    <row r="205" spans="1:23">
      <c r="A205" t="s">
        <v>199</v>
      </c>
      <c r="D205" s="16">
        <v>2624.4740000000002</v>
      </c>
      <c r="E205" s="18">
        <f t="shared" si="8"/>
        <v>2630.8740000000003</v>
      </c>
      <c r="G205" s="29"/>
      <c r="I205" s="40">
        <v>-0.50102999999999998</v>
      </c>
      <c r="J205" s="9">
        <f t="shared" si="9"/>
        <v>-250.51499999999999</v>
      </c>
      <c r="M205" s="9"/>
      <c r="U205" s="12"/>
      <c r="V205" s="12"/>
      <c r="W205" s="16"/>
    </row>
    <row r="206" spans="1:23">
      <c r="A206" t="s">
        <v>200</v>
      </c>
      <c r="D206" s="16">
        <v>2639.4969999999998</v>
      </c>
      <c r="E206" s="18">
        <f t="shared" si="8"/>
        <v>2645.8969999999999</v>
      </c>
      <c r="G206" s="29"/>
      <c r="I206" s="40">
        <v>-0.50514999999999999</v>
      </c>
      <c r="J206" s="9">
        <f t="shared" si="9"/>
        <v>-252.57499999999999</v>
      </c>
      <c r="M206" s="9"/>
      <c r="U206" s="12"/>
      <c r="V206" s="12"/>
      <c r="W206" s="16"/>
    </row>
    <row r="207" spans="1:23">
      <c r="A207" t="s">
        <v>201</v>
      </c>
      <c r="D207" s="16">
        <v>2654.4920000000002</v>
      </c>
      <c r="E207" s="18">
        <f t="shared" si="8"/>
        <v>2660.8920000000003</v>
      </c>
      <c r="G207" s="29"/>
      <c r="I207" s="40">
        <v>-0.49814999999999998</v>
      </c>
      <c r="J207" s="9">
        <f t="shared" si="9"/>
        <v>-249.07499999999999</v>
      </c>
      <c r="M207" s="9"/>
      <c r="U207" s="12"/>
      <c r="V207" s="12"/>
      <c r="W207" s="16"/>
    </row>
    <row r="208" spans="1:23">
      <c r="A208" t="s">
        <v>202</v>
      </c>
      <c r="D208" s="16">
        <v>2669.4870000000001</v>
      </c>
      <c r="E208" s="18">
        <f t="shared" si="8"/>
        <v>2675.8870000000002</v>
      </c>
      <c r="G208" s="29"/>
      <c r="I208" s="40">
        <v>-0.49803999999999998</v>
      </c>
      <c r="J208" s="9">
        <f t="shared" si="9"/>
        <v>-249.01999999999998</v>
      </c>
      <c r="M208" s="9"/>
      <c r="U208" s="12"/>
      <c r="V208" s="12"/>
      <c r="W208" s="16"/>
    </row>
    <row r="209" spans="1:23">
      <c r="A209" t="s">
        <v>203</v>
      </c>
      <c r="D209" s="16">
        <v>2684.4859999999999</v>
      </c>
      <c r="E209" s="18">
        <f t="shared" si="8"/>
        <v>2690.886</v>
      </c>
      <c r="G209" s="29"/>
      <c r="I209" s="40">
        <v>-0.50085999999999997</v>
      </c>
      <c r="J209" s="9">
        <f t="shared" si="9"/>
        <v>-250.42999999999998</v>
      </c>
      <c r="M209" s="9"/>
      <c r="O209" s="30"/>
      <c r="U209" s="12"/>
      <c r="V209" s="12"/>
      <c r="W209" s="16"/>
    </row>
    <row r="210" spans="1:23">
      <c r="A210" t="s">
        <v>204</v>
      </c>
      <c r="B210" s="21"/>
      <c r="C210" s="21"/>
      <c r="D210" s="13">
        <v>2699.4960000000001</v>
      </c>
      <c r="E210" s="18">
        <f t="shared" si="8"/>
        <v>2705.8960000000002</v>
      </c>
      <c r="G210" s="30"/>
      <c r="I210" s="40">
        <v>-0.49901000000000001</v>
      </c>
      <c r="J210" s="9">
        <f t="shared" si="9"/>
        <v>-249.505</v>
      </c>
      <c r="M210" s="9"/>
      <c r="O210" s="40"/>
      <c r="U210" s="12"/>
      <c r="V210" s="12"/>
      <c r="W210" s="16"/>
    </row>
    <row r="211" spans="1:23">
      <c r="A211" s="21" t="str">
        <f>A15</f>
        <v>GPS09N</v>
      </c>
      <c r="D211" s="17">
        <f>D15</f>
        <v>2701.5834</v>
      </c>
      <c r="E211" s="17">
        <f>D211+6.4</f>
        <v>2707.9834000000001</v>
      </c>
      <c r="G211" s="30"/>
      <c r="I211" s="43">
        <v>-0.49523</v>
      </c>
      <c r="J211" s="9">
        <f t="shared" si="9"/>
        <v>-247.61500000000001</v>
      </c>
      <c r="M211" s="9"/>
      <c r="O211" s="43"/>
      <c r="V211" s="12"/>
      <c r="W211" s="16"/>
    </row>
    <row r="212" spans="1:23">
      <c r="A212" t="s">
        <v>205</v>
      </c>
      <c r="D212" s="13">
        <v>2714.4920000000002</v>
      </c>
      <c r="E212" s="18">
        <f t="shared" si="8"/>
        <v>2720.8920000000003</v>
      </c>
      <c r="G212" s="29"/>
      <c r="I212" s="40">
        <v>-0.49359999999999998</v>
      </c>
      <c r="J212" s="9">
        <f t="shared" si="9"/>
        <v>-246.79999999999998</v>
      </c>
      <c r="M212" s="9"/>
      <c r="O212" s="40"/>
      <c r="U212" s="12"/>
      <c r="V212" s="12"/>
      <c r="W212" s="16"/>
    </row>
    <row r="213" spans="1:23">
      <c r="A213" t="s">
        <v>206</v>
      </c>
      <c r="D213" s="13">
        <v>2729.49</v>
      </c>
      <c r="E213" s="18">
        <f t="shared" si="8"/>
        <v>2735.89</v>
      </c>
      <c r="G213" s="29"/>
      <c r="I213" s="40">
        <v>-0.49323</v>
      </c>
      <c r="J213" s="9">
        <f t="shared" si="9"/>
        <v>-246.61500000000001</v>
      </c>
      <c r="M213" s="9"/>
      <c r="O213" s="40"/>
      <c r="U213" s="12"/>
      <c r="V213" s="12"/>
      <c r="W213" s="16"/>
    </row>
    <row r="214" spans="1:23">
      <c r="A214" t="s">
        <v>207</v>
      </c>
      <c r="D214" s="13">
        <v>2744.489</v>
      </c>
      <c r="E214" s="18">
        <f t="shared" ref="E214:E234" si="10">D214+6.4</f>
        <v>2750.8890000000001</v>
      </c>
      <c r="G214" s="29"/>
      <c r="I214" s="40">
        <v>-0.48253000000000001</v>
      </c>
      <c r="J214" s="9">
        <f t="shared" si="9"/>
        <v>-241.26500000000001</v>
      </c>
      <c r="M214" s="9"/>
      <c r="O214" s="40"/>
      <c r="U214" s="12"/>
      <c r="V214" s="12"/>
      <c r="W214" s="16"/>
    </row>
    <row r="215" spans="1:23">
      <c r="A215" t="s">
        <v>208</v>
      </c>
      <c r="D215" s="13">
        <v>2759.4839999999999</v>
      </c>
      <c r="E215" s="18">
        <f t="shared" si="10"/>
        <v>2765.884</v>
      </c>
      <c r="G215" s="29"/>
      <c r="I215" s="40">
        <v>-0.48422999999999999</v>
      </c>
      <c r="J215" s="9">
        <f t="shared" si="9"/>
        <v>-242.11500000000001</v>
      </c>
      <c r="M215" s="9"/>
      <c r="O215" s="40"/>
      <c r="U215" s="12"/>
      <c r="V215" s="12"/>
      <c r="W215" s="16"/>
    </row>
    <row r="216" spans="1:23">
      <c r="A216" t="s">
        <v>209</v>
      </c>
      <c r="D216" s="13">
        <v>2774.4769999999999</v>
      </c>
      <c r="E216" s="18">
        <f t="shared" si="10"/>
        <v>2780.877</v>
      </c>
      <c r="G216" s="29"/>
      <c r="I216" s="40">
        <v>-0.48042000000000001</v>
      </c>
      <c r="J216" s="9">
        <f t="shared" si="9"/>
        <v>-240.21</v>
      </c>
      <c r="M216" s="9"/>
      <c r="O216" s="40"/>
      <c r="U216" s="12"/>
      <c r="V216" s="12"/>
      <c r="W216" s="16"/>
    </row>
    <row r="217" spans="1:23">
      <c r="A217" t="s">
        <v>210</v>
      </c>
      <c r="D217" s="13">
        <v>2789.4920000000002</v>
      </c>
      <c r="E217" s="18">
        <f t="shared" si="10"/>
        <v>2795.8920000000003</v>
      </c>
      <c r="G217" s="29"/>
      <c r="I217" s="40">
        <v>-0.47459999999999997</v>
      </c>
      <c r="J217" s="9">
        <f t="shared" si="9"/>
        <v>-237.29999999999998</v>
      </c>
      <c r="M217" s="9"/>
      <c r="O217" s="40"/>
      <c r="U217" s="12"/>
      <c r="V217" s="12"/>
      <c r="W217" s="16"/>
    </row>
    <row r="218" spans="1:23">
      <c r="A218" t="s">
        <v>211</v>
      </c>
      <c r="D218" s="16">
        <v>2804.4839999999999</v>
      </c>
      <c r="E218" s="18">
        <f t="shared" si="10"/>
        <v>2810.884</v>
      </c>
      <c r="G218" s="29"/>
      <c r="I218" s="40">
        <v>-0.47976999999999997</v>
      </c>
      <c r="J218" s="9">
        <f t="shared" si="9"/>
        <v>-239.88499999999999</v>
      </c>
      <c r="M218" s="9"/>
      <c r="O218" s="40"/>
      <c r="U218" s="12"/>
      <c r="V218" s="12"/>
      <c r="W218" s="16"/>
    </row>
    <row r="219" spans="1:23">
      <c r="A219" t="s">
        <v>212</v>
      </c>
      <c r="D219" s="13">
        <v>2819.4929999999999</v>
      </c>
      <c r="E219" s="18">
        <f t="shared" si="10"/>
        <v>2825.893</v>
      </c>
      <c r="I219" s="40">
        <v>-0.46739999999999998</v>
      </c>
      <c r="J219" s="9">
        <f t="shared" si="9"/>
        <v>-233.7</v>
      </c>
      <c r="M219" s="9"/>
      <c r="O219" s="40"/>
      <c r="U219" s="12"/>
      <c r="V219" s="12"/>
      <c r="W219" s="16"/>
    </row>
    <row r="220" spans="1:23">
      <c r="A220" t="s">
        <v>213</v>
      </c>
      <c r="D220" s="13">
        <v>2834.491</v>
      </c>
      <c r="E220" s="18">
        <f t="shared" si="10"/>
        <v>2840.8910000000001</v>
      </c>
      <c r="I220" s="40">
        <v>-0.46607999999999999</v>
      </c>
      <c r="J220" s="9">
        <f t="shared" si="9"/>
        <v>-233.04</v>
      </c>
      <c r="M220" s="9"/>
      <c r="O220" s="40"/>
      <c r="U220" s="12"/>
      <c r="V220" s="12"/>
      <c r="W220" s="16"/>
    </row>
    <row r="221" spans="1:23">
      <c r="A221" t="s">
        <v>214</v>
      </c>
      <c r="D221" s="13">
        <v>2849.5039999999999</v>
      </c>
      <c r="E221" s="18">
        <f t="shared" si="10"/>
        <v>2855.904</v>
      </c>
      <c r="I221" s="40">
        <v>-0.47143999999999997</v>
      </c>
      <c r="J221" s="9">
        <f t="shared" si="9"/>
        <v>-235.72</v>
      </c>
      <c r="M221" s="9"/>
      <c r="O221" s="40"/>
      <c r="U221" s="12"/>
      <c r="V221" s="12"/>
      <c r="W221" s="16"/>
    </row>
    <row r="222" spans="1:23">
      <c r="A222" t="s">
        <v>215</v>
      </c>
      <c r="D222" s="13">
        <v>2864.4989999999998</v>
      </c>
      <c r="E222" s="18">
        <f t="shared" si="10"/>
        <v>2870.8989999999999</v>
      </c>
      <c r="I222" s="40">
        <v>-0.46523999999999999</v>
      </c>
      <c r="J222" s="9">
        <f t="shared" si="9"/>
        <v>-232.62</v>
      </c>
      <c r="M222" s="9"/>
      <c r="O222" s="40"/>
      <c r="U222" s="12"/>
      <c r="V222" s="12"/>
      <c r="W222" s="16"/>
    </row>
    <row r="223" spans="1:23">
      <c r="A223" t="s">
        <v>216</v>
      </c>
      <c r="D223" s="13">
        <v>2879.4830000000002</v>
      </c>
      <c r="E223" s="18">
        <f t="shared" si="10"/>
        <v>2885.8830000000003</v>
      </c>
      <c r="I223" s="40">
        <v>-0.45516000000000001</v>
      </c>
      <c r="J223" s="9">
        <f t="shared" si="9"/>
        <v>-227.58</v>
      </c>
      <c r="M223" s="9"/>
      <c r="O223" s="40"/>
      <c r="U223" s="12"/>
      <c r="V223" s="12"/>
      <c r="W223" s="16"/>
    </row>
    <row r="224" spans="1:23">
      <c r="A224" t="s">
        <v>217</v>
      </c>
      <c r="D224" s="13">
        <v>2894.462</v>
      </c>
      <c r="E224" s="18">
        <f t="shared" si="10"/>
        <v>2900.8620000000001</v>
      </c>
      <c r="I224" s="40">
        <v>-0.46077999999999997</v>
      </c>
      <c r="J224" s="9">
        <f t="shared" si="9"/>
        <v>-230.39</v>
      </c>
      <c r="M224" s="9"/>
      <c r="O224" s="40"/>
      <c r="U224" s="12"/>
      <c r="V224" s="12"/>
      <c r="W224" s="16"/>
    </row>
    <row r="225" spans="1:23">
      <c r="A225" t="s">
        <v>218</v>
      </c>
      <c r="B225" s="21"/>
      <c r="C225" s="21"/>
      <c r="D225" s="13">
        <v>2909.4879999999998</v>
      </c>
      <c r="E225" s="18">
        <f t="shared" si="10"/>
        <v>2915.8879999999999</v>
      </c>
      <c r="I225" s="40">
        <v>-0.46154000000000001</v>
      </c>
      <c r="J225" s="9">
        <f t="shared" si="9"/>
        <v>-230.77</v>
      </c>
      <c r="M225" s="9"/>
      <c r="O225" s="40"/>
      <c r="U225" s="12"/>
      <c r="V225" s="12"/>
      <c r="W225" s="16"/>
    </row>
    <row r="226" spans="1:23">
      <c r="A226" s="21" t="str">
        <f>A16</f>
        <v>GPS10N</v>
      </c>
      <c r="D226" s="17">
        <f>D16</f>
        <v>2911.6025</v>
      </c>
      <c r="E226" s="17">
        <f>D226+6.4</f>
        <v>2918.0025000000001</v>
      </c>
      <c r="G226" s="30"/>
      <c r="I226" s="43">
        <v>-0.45700999999999997</v>
      </c>
      <c r="J226" s="9">
        <f t="shared" si="9"/>
        <v>-228.505</v>
      </c>
      <c r="L226" s="40"/>
      <c r="M226" s="9"/>
      <c r="O226" s="43"/>
      <c r="V226" s="12"/>
      <c r="W226" s="16"/>
    </row>
    <row r="227" spans="1:23">
      <c r="A227" t="s">
        <v>219</v>
      </c>
      <c r="D227" s="13">
        <v>2924.4780000000001</v>
      </c>
      <c r="E227" s="18">
        <f t="shared" si="10"/>
        <v>2930.8780000000002</v>
      </c>
      <c r="I227" s="40">
        <v>-0.46145999999999998</v>
      </c>
      <c r="J227" s="9">
        <f t="shared" si="9"/>
        <v>-230.73</v>
      </c>
      <c r="M227" s="9"/>
      <c r="O227" s="40"/>
      <c r="U227" s="12"/>
      <c r="V227" s="12"/>
      <c r="W227" s="16"/>
    </row>
    <row r="228" spans="1:23">
      <c r="A228" t="s">
        <v>220</v>
      </c>
      <c r="D228" s="13">
        <v>2939.4760000000001</v>
      </c>
      <c r="E228" s="18">
        <f t="shared" si="10"/>
        <v>2945.8760000000002</v>
      </c>
      <c r="I228" s="40">
        <v>-0.45793</v>
      </c>
      <c r="J228" s="9">
        <f t="shared" si="9"/>
        <v>-228.965</v>
      </c>
      <c r="M228" s="9"/>
      <c r="O228" s="40"/>
      <c r="U228" s="12"/>
      <c r="V228" s="12"/>
      <c r="W228" s="16"/>
    </row>
    <row r="229" spans="1:23">
      <c r="A229" t="s">
        <v>221</v>
      </c>
      <c r="D229" s="13">
        <v>2954.4769999999999</v>
      </c>
      <c r="E229" s="18">
        <f t="shared" si="10"/>
        <v>2960.877</v>
      </c>
      <c r="I229" s="40">
        <v>-0.46355999999999997</v>
      </c>
      <c r="J229" s="9">
        <f t="shared" si="9"/>
        <v>-231.77999999999997</v>
      </c>
      <c r="M229" s="9"/>
      <c r="O229" s="40"/>
      <c r="U229" s="12"/>
      <c r="V229" s="12"/>
      <c r="W229" s="16"/>
    </row>
    <row r="230" spans="1:23">
      <c r="A230" t="s">
        <v>222</v>
      </c>
      <c r="D230" s="16">
        <v>2969.4929999999999</v>
      </c>
      <c r="E230" s="18">
        <f t="shared" si="10"/>
        <v>2975.893</v>
      </c>
      <c r="I230" s="40">
        <v>-0.47567999999999999</v>
      </c>
      <c r="J230" s="9">
        <f t="shared" si="9"/>
        <v>-237.84</v>
      </c>
      <c r="M230" s="9"/>
      <c r="O230" s="40"/>
      <c r="U230" s="12"/>
      <c r="V230" s="12"/>
      <c r="W230" s="16"/>
    </row>
    <row r="231" spans="1:23">
      <c r="A231" t="s">
        <v>223</v>
      </c>
      <c r="D231" s="16">
        <v>2984.482</v>
      </c>
      <c r="E231" s="18">
        <f t="shared" si="10"/>
        <v>2990.8820000000001</v>
      </c>
      <c r="I231" s="40">
        <v>-0.47648000000000001</v>
      </c>
      <c r="J231" s="9">
        <f t="shared" si="9"/>
        <v>-238.24</v>
      </c>
      <c r="O231" s="40"/>
      <c r="U231" s="12"/>
      <c r="V231" s="12"/>
      <c r="W231" s="16"/>
    </row>
    <row r="232" spans="1:23">
      <c r="A232" t="s">
        <v>230</v>
      </c>
      <c r="D232" s="20">
        <v>2994.0230000000001</v>
      </c>
      <c r="E232" s="18">
        <f t="shared" si="10"/>
        <v>3000.4230000000002</v>
      </c>
      <c r="I232" s="40">
        <v>-7.3090000000000002E-2</v>
      </c>
      <c r="J232" s="9">
        <f t="shared" si="9"/>
        <v>-36.545000000000002</v>
      </c>
      <c r="O232" s="40"/>
      <c r="U232" s="12"/>
      <c r="V232" s="12"/>
      <c r="W232" s="16"/>
    </row>
    <row r="233" spans="1:23">
      <c r="A233" t="s">
        <v>231</v>
      </c>
      <c r="D233" s="20">
        <v>3000.0030000000002</v>
      </c>
      <c r="E233" s="18">
        <f t="shared" si="10"/>
        <v>3006.4030000000002</v>
      </c>
      <c r="I233" s="40">
        <v>-9.0040000000000009E-2</v>
      </c>
      <c r="J233" s="9">
        <f>I233*500</f>
        <v>-45.02</v>
      </c>
      <c r="O233" s="40"/>
      <c r="U233" s="12"/>
      <c r="V233" s="12"/>
      <c r="W233" s="16"/>
    </row>
    <row r="234" spans="1:23">
      <c r="A234" t="s">
        <v>232</v>
      </c>
      <c r="D234">
        <v>3009.9969999999998</v>
      </c>
      <c r="E234" s="18">
        <f t="shared" si="10"/>
        <v>3016.3969999999999</v>
      </c>
      <c r="I234" s="40">
        <v>-8.4920000000000009E-2</v>
      </c>
      <c r="J234" s="9">
        <f>I234*500</f>
        <v>-42.460000000000008</v>
      </c>
      <c r="O234" s="40"/>
      <c r="U234" s="12"/>
      <c r="V234" s="12"/>
    </row>
    <row r="235" spans="1:23">
      <c r="A235" s="2"/>
      <c r="C235" s="2"/>
      <c r="D235" s="2"/>
      <c r="E235" s="2"/>
      <c r="G235" s="28"/>
      <c r="I235" s="40"/>
      <c r="J235" s="32"/>
      <c r="K235" s="33"/>
      <c r="L235" s="32"/>
      <c r="M235" s="33"/>
      <c r="N235" s="32"/>
      <c r="O235" s="34"/>
      <c r="P235" s="32"/>
      <c r="Q235" s="35"/>
    </row>
    <row r="236" spans="1:23">
      <c r="C236" s="1"/>
      <c r="I236" s="32"/>
      <c r="J236" s="32"/>
      <c r="K236" s="36"/>
      <c r="L236" s="32"/>
      <c r="M236" s="32"/>
      <c r="N236" s="32"/>
      <c r="O236" s="4"/>
      <c r="P236" s="32"/>
      <c r="Q236" s="32"/>
    </row>
    <row r="237" spans="1:23">
      <c r="C237" s="1"/>
      <c r="I237" s="32"/>
      <c r="J237" s="32"/>
      <c r="K237" s="36"/>
      <c r="L237" s="32"/>
      <c r="M237" s="32"/>
      <c r="N237" s="32"/>
      <c r="O237" s="4"/>
      <c r="P237" s="32"/>
      <c r="Q237" s="32"/>
    </row>
    <row r="238" spans="1:23">
      <c r="C238" s="1"/>
      <c r="I238" s="109"/>
      <c r="J238" s="32"/>
      <c r="K238" s="36"/>
      <c r="L238" s="32"/>
      <c r="M238" s="32"/>
      <c r="N238" s="32"/>
      <c r="O238" s="4"/>
      <c r="P238" s="32"/>
      <c r="Q238" s="32"/>
    </row>
    <row r="239" spans="1:23">
      <c r="C239" s="1"/>
      <c r="I239" s="109"/>
      <c r="J239" s="32"/>
      <c r="K239" s="36"/>
      <c r="L239" s="32"/>
      <c r="M239" s="32"/>
      <c r="N239" s="32"/>
      <c r="O239" s="4"/>
      <c r="P239" s="32"/>
      <c r="Q239" s="32"/>
    </row>
    <row r="240" spans="1:23">
      <c r="C240" s="1"/>
      <c r="I240" s="109"/>
      <c r="J240" s="32"/>
      <c r="K240" s="36"/>
      <c r="L240" s="32"/>
      <c r="M240" s="32"/>
      <c r="N240" s="32"/>
      <c r="O240" s="4"/>
      <c r="P240" s="32"/>
      <c r="Q240" s="32"/>
    </row>
    <row r="241" spans="1:17">
      <c r="C241" s="3"/>
      <c r="I241" s="109"/>
      <c r="J241" s="32"/>
      <c r="K241" s="36"/>
      <c r="L241" s="32"/>
      <c r="M241" s="32"/>
      <c r="N241" s="32"/>
      <c r="O241" s="4"/>
      <c r="P241" s="32"/>
      <c r="Q241" s="32"/>
    </row>
    <row r="242" spans="1:17">
      <c r="C242" s="3"/>
      <c r="I242" s="109"/>
      <c r="J242" s="32"/>
      <c r="K242" s="37"/>
      <c r="L242" s="32"/>
      <c r="M242" s="32"/>
      <c r="N242" s="32"/>
      <c r="O242" s="32"/>
      <c r="P242" s="32"/>
      <c r="Q242" s="32"/>
    </row>
    <row r="243" spans="1:17">
      <c r="I243" s="109"/>
      <c r="J243" s="32"/>
      <c r="K243" s="38"/>
      <c r="L243" s="32"/>
      <c r="M243" s="32"/>
      <c r="N243" s="32"/>
      <c r="O243" s="32"/>
      <c r="P243" s="32"/>
      <c r="Q243" s="32"/>
    </row>
    <row r="244" spans="1:17">
      <c r="I244" s="109"/>
      <c r="J244" s="32"/>
      <c r="K244" s="32"/>
      <c r="L244" s="32"/>
      <c r="M244" s="32"/>
      <c r="N244" s="32"/>
      <c r="O244" s="5"/>
      <c r="P244" s="32"/>
      <c r="Q244" s="6"/>
    </row>
    <row r="245" spans="1:17">
      <c r="I245" s="109"/>
      <c r="J245" s="32"/>
      <c r="K245" s="32"/>
      <c r="L245" s="32"/>
      <c r="M245" s="32"/>
      <c r="N245" s="32"/>
      <c r="O245" s="5"/>
      <c r="P245" s="32"/>
      <c r="Q245" s="6"/>
    </row>
    <row r="246" spans="1:17">
      <c r="I246" s="109"/>
      <c r="J246" s="32"/>
      <c r="K246" s="32"/>
      <c r="L246" s="32"/>
      <c r="M246" s="32"/>
      <c r="N246" s="32"/>
      <c r="O246" s="5"/>
      <c r="P246" s="32"/>
      <c r="Q246" s="6"/>
    </row>
    <row r="247" spans="1:17">
      <c r="I247" s="109"/>
      <c r="J247" s="32"/>
      <c r="K247" s="32"/>
      <c r="L247" s="32"/>
      <c r="M247" s="32"/>
      <c r="N247" s="32"/>
      <c r="O247" s="5"/>
      <c r="P247" s="32"/>
      <c r="Q247" s="6"/>
    </row>
    <row r="248" spans="1:17">
      <c r="I248" s="109"/>
      <c r="J248" s="32"/>
      <c r="K248" s="32"/>
      <c r="L248" s="32"/>
      <c r="M248" s="32"/>
      <c r="N248" s="32"/>
      <c r="O248" s="5"/>
      <c r="P248" s="32"/>
      <c r="Q248" s="6"/>
    </row>
    <row r="249" spans="1:17">
      <c r="I249" s="109"/>
      <c r="J249" s="32"/>
      <c r="K249" s="32"/>
      <c r="L249" s="32"/>
      <c r="M249" s="32"/>
      <c r="N249" s="32"/>
      <c r="O249" s="5"/>
      <c r="P249" s="32"/>
      <c r="Q249" s="6"/>
    </row>
    <row r="250" spans="1:17">
      <c r="I250" s="109"/>
      <c r="J250" s="32"/>
      <c r="K250" s="32"/>
      <c r="L250" s="32"/>
      <c r="M250" s="32"/>
      <c r="N250" s="32"/>
      <c r="O250" s="5"/>
      <c r="P250" s="32"/>
      <c r="Q250" s="6"/>
    </row>
    <row r="251" spans="1:17">
      <c r="I251" s="109"/>
      <c r="J251" s="32"/>
      <c r="K251" s="32"/>
      <c r="L251" s="32"/>
      <c r="M251" s="32"/>
      <c r="N251" s="32"/>
      <c r="O251" s="5"/>
      <c r="P251" s="32"/>
      <c r="Q251" s="6"/>
    </row>
    <row r="252" spans="1:17">
      <c r="I252" s="109"/>
      <c r="J252" s="32"/>
      <c r="K252" s="32"/>
      <c r="L252" s="32"/>
      <c r="M252" s="32"/>
      <c r="N252" s="32"/>
      <c r="O252" s="5"/>
      <c r="P252" s="32"/>
      <c r="Q252" s="6"/>
    </row>
    <row r="253" spans="1:17">
      <c r="I253" s="109"/>
      <c r="J253" s="32"/>
      <c r="K253" s="32"/>
      <c r="L253" s="32"/>
      <c r="M253" s="32"/>
      <c r="N253" s="32"/>
      <c r="O253" s="5"/>
      <c r="P253" s="32"/>
      <c r="Q253" s="6"/>
    </row>
    <row r="254" spans="1:17">
      <c r="I254" s="109"/>
      <c r="J254" s="32"/>
      <c r="K254" s="32"/>
      <c r="L254" s="32"/>
      <c r="M254" s="32"/>
      <c r="N254" s="32"/>
      <c r="O254" s="5"/>
      <c r="P254" s="32"/>
      <c r="Q254" s="6"/>
    </row>
    <row r="255" spans="1:17">
      <c r="I255" s="109"/>
      <c r="J255" s="32"/>
      <c r="K255" s="32"/>
      <c r="L255" s="32"/>
      <c r="M255" s="32"/>
      <c r="N255" s="32"/>
      <c r="O255" s="32"/>
      <c r="P255" s="32"/>
      <c r="Q255" s="32"/>
    </row>
    <row r="256" spans="1:17">
      <c r="A256" s="2"/>
      <c r="C256" s="2"/>
      <c r="D256" s="2"/>
      <c r="E256" s="2"/>
      <c r="G256" s="28"/>
      <c r="I256" s="109"/>
      <c r="J256" s="32"/>
      <c r="K256" s="33"/>
      <c r="L256" s="32"/>
      <c r="M256" s="33"/>
      <c r="N256" s="32"/>
      <c r="O256" s="34"/>
      <c r="P256" s="32"/>
      <c r="Q256" s="35"/>
    </row>
    <row r="257" spans="3:17">
      <c r="C257" s="1"/>
      <c r="I257" s="109"/>
      <c r="J257" s="32"/>
      <c r="K257" s="36"/>
      <c r="L257" s="32"/>
      <c r="M257" s="32"/>
      <c r="N257" s="32"/>
      <c r="O257" s="4"/>
      <c r="P257" s="32"/>
      <c r="Q257" s="32"/>
    </row>
    <row r="258" spans="3:17">
      <c r="C258" s="1"/>
      <c r="I258" s="109"/>
      <c r="J258" s="32"/>
      <c r="K258" s="36"/>
      <c r="L258" s="32"/>
      <c r="M258" s="32"/>
      <c r="N258" s="32"/>
      <c r="O258" s="4"/>
      <c r="P258" s="32"/>
      <c r="Q258" s="32"/>
    </row>
    <row r="259" spans="3:17">
      <c r="C259" s="1"/>
      <c r="I259" s="109"/>
      <c r="J259" s="32"/>
      <c r="K259" s="36"/>
      <c r="L259" s="32"/>
      <c r="M259" s="32"/>
      <c r="N259" s="32"/>
      <c r="O259" s="4"/>
      <c r="P259" s="32"/>
      <c r="Q259" s="32"/>
    </row>
    <row r="260" spans="3:17">
      <c r="C260" s="1"/>
      <c r="I260" s="109"/>
      <c r="J260" s="32"/>
      <c r="K260" s="36"/>
      <c r="L260" s="32"/>
      <c r="M260" s="32"/>
      <c r="N260" s="32"/>
      <c r="O260" s="4"/>
      <c r="P260" s="32"/>
      <c r="Q260" s="32"/>
    </row>
    <row r="261" spans="3:17">
      <c r="C261" s="1"/>
      <c r="I261" s="109"/>
      <c r="J261" s="32"/>
      <c r="K261" s="36"/>
      <c r="L261" s="32"/>
      <c r="M261" s="32"/>
      <c r="N261" s="32"/>
      <c r="O261" s="4"/>
      <c r="P261" s="32"/>
      <c r="Q261" s="32"/>
    </row>
    <row r="262" spans="3:17">
      <c r="C262" s="1"/>
      <c r="I262" s="109"/>
      <c r="J262" s="32"/>
      <c r="K262" s="38"/>
      <c r="L262" s="32"/>
      <c r="M262" s="32"/>
      <c r="N262" s="32"/>
      <c r="O262" s="32"/>
      <c r="P262" s="32"/>
      <c r="Q262" s="32"/>
    </row>
    <row r="263" spans="3:17">
      <c r="C263" s="3"/>
      <c r="I263" s="109"/>
      <c r="J263" s="32"/>
      <c r="K263" s="38"/>
      <c r="L263" s="32"/>
      <c r="M263" s="32"/>
      <c r="N263" s="32"/>
      <c r="O263" s="32"/>
      <c r="P263" s="32"/>
      <c r="Q263" s="32"/>
    </row>
    <row r="264" spans="3:17">
      <c r="C264" s="3"/>
      <c r="I264" s="32"/>
      <c r="J264" s="32"/>
      <c r="K264" s="32"/>
      <c r="L264" s="32"/>
      <c r="M264" s="32"/>
      <c r="N264" s="32"/>
      <c r="O264" s="32"/>
      <c r="P264" s="32"/>
      <c r="Q264" s="32"/>
    </row>
    <row r="265" spans="3:17">
      <c r="I265" s="32"/>
      <c r="J265" s="32"/>
      <c r="K265" s="32"/>
      <c r="L265" s="32"/>
      <c r="M265" s="32"/>
      <c r="N265" s="32"/>
      <c r="O265" s="5"/>
      <c r="P265" s="32"/>
      <c r="Q265" s="6"/>
    </row>
    <row r="266" spans="3:17">
      <c r="I266" s="32"/>
      <c r="J266" s="32"/>
      <c r="K266" s="32"/>
      <c r="L266" s="32"/>
      <c r="M266" s="32"/>
      <c r="N266" s="32"/>
      <c r="O266" s="5"/>
      <c r="P266" s="32"/>
      <c r="Q266" s="6"/>
    </row>
    <row r="267" spans="3:17">
      <c r="I267" s="32"/>
      <c r="J267" s="32"/>
      <c r="K267" s="32"/>
      <c r="L267" s="32"/>
      <c r="M267" s="32"/>
      <c r="N267" s="32"/>
      <c r="O267" s="5"/>
      <c r="P267" s="32"/>
      <c r="Q267" s="6"/>
    </row>
    <row r="268" spans="3:17">
      <c r="I268" s="32"/>
      <c r="J268" s="32"/>
      <c r="K268" s="32"/>
      <c r="L268" s="32"/>
      <c r="M268" s="32"/>
      <c r="N268" s="32"/>
      <c r="O268" s="5"/>
      <c r="P268" s="32"/>
      <c r="Q268" s="6"/>
    </row>
    <row r="269" spans="3:17">
      <c r="I269" s="32"/>
      <c r="J269" s="32"/>
      <c r="K269" s="32"/>
      <c r="L269" s="32"/>
      <c r="M269" s="32"/>
      <c r="N269" s="32"/>
      <c r="O269" s="5"/>
      <c r="P269" s="32"/>
      <c r="Q269" s="6"/>
    </row>
    <row r="270" spans="3:17">
      <c r="I270" s="32"/>
      <c r="J270" s="32"/>
      <c r="K270" s="32"/>
      <c r="L270" s="32"/>
      <c r="M270" s="32"/>
      <c r="N270" s="32"/>
      <c r="O270" s="5"/>
      <c r="P270" s="32"/>
      <c r="Q270" s="6"/>
    </row>
    <row r="271" spans="3:17">
      <c r="I271" s="32"/>
      <c r="J271" s="32"/>
      <c r="K271" s="32"/>
      <c r="L271" s="32"/>
      <c r="M271" s="32"/>
      <c r="N271" s="32"/>
      <c r="O271" s="5"/>
      <c r="P271" s="32"/>
      <c r="Q271" s="6"/>
    </row>
    <row r="272" spans="3:17">
      <c r="I272" s="32"/>
      <c r="J272" s="32"/>
      <c r="K272" s="32"/>
      <c r="L272" s="32"/>
      <c r="M272" s="32"/>
      <c r="N272" s="32"/>
      <c r="O272" s="5"/>
      <c r="P272" s="32"/>
      <c r="Q272" s="6"/>
    </row>
    <row r="273" spans="1:17">
      <c r="I273" s="32"/>
      <c r="J273" s="32"/>
      <c r="K273" s="32"/>
      <c r="L273" s="32"/>
      <c r="M273" s="32"/>
      <c r="N273" s="32"/>
      <c r="O273" s="5"/>
      <c r="P273" s="32"/>
      <c r="Q273" s="6"/>
    </row>
    <row r="274" spans="1:17">
      <c r="I274" s="32"/>
      <c r="J274" s="32"/>
      <c r="K274" s="32"/>
      <c r="L274" s="32"/>
      <c r="M274" s="32"/>
      <c r="N274" s="32"/>
      <c r="O274" s="5"/>
      <c r="P274" s="32"/>
      <c r="Q274" s="6"/>
    </row>
    <row r="275" spans="1:17">
      <c r="I275" s="32"/>
      <c r="J275" s="32"/>
      <c r="K275" s="32"/>
      <c r="L275" s="32"/>
      <c r="M275" s="32"/>
      <c r="N275" s="32"/>
      <c r="O275" s="5"/>
      <c r="P275" s="32"/>
      <c r="Q275" s="6"/>
    </row>
    <row r="276" spans="1:17">
      <c r="I276" s="32"/>
      <c r="J276" s="32"/>
      <c r="K276" s="32"/>
      <c r="L276" s="32"/>
      <c r="M276" s="32"/>
      <c r="N276" s="32"/>
      <c r="O276" s="5"/>
      <c r="P276" s="32"/>
      <c r="Q276" s="6"/>
    </row>
    <row r="277" spans="1:17">
      <c r="I277" s="32"/>
      <c r="J277" s="32"/>
      <c r="K277" s="32"/>
      <c r="L277" s="32"/>
      <c r="M277" s="32"/>
      <c r="N277" s="32"/>
      <c r="O277" s="32"/>
      <c r="P277" s="32"/>
      <c r="Q277" s="32"/>
    </row>
    <row r="278" spans="1:17">
      <c r="A278" s="2"/>
      <c r="C278" s="2"/>
      <c r="D278" s="2"/>
      <c r="E278" s="2"/>
      <c r="G278" s="28"/>
      <c r="I278" s="33"/>
      <c r="J278" s="32"/>
      <c r="K278" s="33"/>
      <c r="L278" s="32"/>
      <c r="M278" s="33"/>
      <c r="N278" s="32"/>
      <c r="O278" s="34"/>
      <c r="P278" s="32"/>
      <c r="Q278" s="35"/>
    </row>
    <row r="279" spans="1:17">
      <c r="C279" s="1"/>
      <c r="I279" s="32"/>
      <c r="J279" s="32"/>
      <c r="K279" s="36"/>
      <c r="L279" s="32"/>
      <c r="M279" s="32"/>
      <c r="N279" s="32"/>
      <c r="O279" s="4"/>
      <c r="P279" s="32"/>
      <c r="Q279" s="32"/>
    </row>
    <row r="280" spans="1:17">
      <c r="C280" s="1"/>
      <c r="I280" s="32"/>
      <c r="J280" s="32"/>
      <c r="K280" s="36"/>
      <c r="L280" s="32"/>
      <c r="M280" s="32"/>
      <c r="N280" s="32"/>
      <c r="O280" s="4"/>
      <c r="P280" s="32"/>
      <c r="Q280" s="32"/>
    </row>
    <row r="281" spans="1:17">
      <c r="C281" s="1"/>
      <c r="I281" s="32"/>
      <c r="J281" s="32"/>
      <c r="K281" s="36"/>
      <c r="L281" s="32"/>
      <c r="M281" s="32"/>
      <c r="N281" s="32"/>
      <c r="O281" s="4"/>
      <c r="P281" s="32"/>
      <c r="Q281" s="32"/>
    </row>
    <row r="282" spans="1:17">
      <c r="C282" s="1"/>
      <c r="I282" s="32"/>
      <c r="J282" s="32"/>
      <c r="K282" s="36"/>
      <c r="L282" s="32"/>
      <c r="M282" s="32"/>
      <c r="N282" s="32"/>
      <c r="O282" s="4"/>
      <c r="P282" s="32"/>
      <c r="Q282" s="32"/>
    </row>
    <row r="283" spans="1:17">
      <c r="C283" s="1"/>
      <c r="I283" s="32"/>
      <c r="J283" s="32"/>
      <c r="K283" s="36"/>
      <c r="L283" s="32"/>
      <c r="M283" s="32"/>
      <c r="N283" s="32"/>
      <c r="O283" s="4"/>
      <c r="P283" s="32"/>
      <c r="Q283" s="32"/>
    </row>
    <row r="284" spans="1:17">
      <c r="C284" s="1"/>
      <c r="I284" s="32"/>
      <c r="J284" s="32"/>
      <c r="K284" s="37"/>
      <c r="L284" s="32"/>
      <c r="M284" s="32"/>
      <c r="N284" s="32"/>
      <c r="O284" s="4"/>
      <c r="P284" s="32"/>
      <c r="Q284" s="32"/>
    </row>
    <row r="285" spans="1:17">
      <c r="C285" s="1"/>
      <c r="I285" s="32"/>
      <c r="J285" s="32"/>
      <c r="K285" s="38"/>
      <c r="L285" s="32"/>
      <c r="M285" s="32"/>
      <c r="N285" s="32"/>
      <c r="O285" s="4"/>
      <c r="P285" s="32"/>
      <c r="Q285" s="32"/>
    </row>
    <row r="286" spans="1:17">
      <c r="C286" s="1"/>
      <c r="I286" s="32"/>
      <c r="J286" s="32"/>
      <c r="K286" s="32"/>
      <c r="L286" s="32"/>
      <c r="M286" s="32"/>
      <c r="N286" s="32"/>
      <c r="O286" s="32"/>
      <c r="P286" s="32"/>
      <c r="Q286" s="32"/>
    </row>
    <row r="287" spans="1:17">
      <c r="C287" s="3"/>
      <c r="I287" s="32"/>
      <c r="J287" s="32"/>
      <c r="K287" s="32"/>
      <c r="L287" s="32"/>
      <c r="M287" s="32"/>
      <c r="N287" s="32"/>
      <c r="O287" s="32"/>
      <c r="P287" s="32"/>
      <c r="Q287" s="6"/>
    </row>
    <row r="288" spans="1:17">
      <c r="C288" s="3"/>
      <c r="I288" s="32"/>
      <c r="J288" s="32"/>
      <c r="K288" s="32"/>
      <c r="L288" s="32"/>
      <c r="M288" s="32"/>
      <c r="N288" s="32"/>
      <c r="O288" s="32"/>
      <c r="P288" s="32"/>
      <c r="Q288" s="6"/>
    </row>
    <row r="289" spans="1:17">
      <c r="I289" s="32"/>
      <c r="J289" s="32"/>
      <c r="K289" s="32"/>
      <c r="L289" s="32"/>
      <c r="M289" s="32"/>
      <c r="N289" s="32"/>
      <c r="O289" s="5"/>
      <c r="P289" s="32"/>
      <c r="Q289" s="6"/>
    </row>
    <row r="290" spans="1:17">
      <c r="I290" s="32"/>
      <c r="J290" s="32"/>
      <c r="K290" s="32"/>
      <c r="L290" s="32"/>
      <c r="M290" s="32"/>
      <c r="N290" s="32"/>
      <c r="O290" s="5"/>
      <c r="P290" s="32"/>
      <c r="Q290" s="6"/>
    </row>
    <row r="291" spans="1:17">
      <c r="I291" s="32"/>
      <c r="J291" s="32"/>
      <c r="K291" s="32"/>
      <c r="L291" s="32"/>
      <c r="M291" s="32"/>
      <c r="N291" s="32"/>
      <c r="O291" s="5"/>
      <c r="P291" s="32"/>
      <c r="Q291" s="6"/>
    </row>
    <row r="292" spans="1:17">
      <c r="I292" s="32"/>
      <c r="J292" s="32"/>
      <c r="K292" s="32"/>
      <c r="L292" s="32"/>
      <c r="M292" s="32"/>
      <c r="N292" s="32"/>
      <c r="O292" s="5"/>
      <c r="P292" s="32"/>
      <c r="Q292" s="6"/>
    </row>
    <row r="293" spans="1:17">
      <c r="I293" s="32"/>
      <c r="J293" s="32"/>
      <c r="K293" s="32"/>
      <c r="L293" s="32"/>
      <c r="M293" s="32"/>
      <c r="N293" s="32"/>
      <c r="O293" s="5"/>
      <c r="P293" s="32"/>
      <c r="Q293" s="6"/>
    </row>
    <row r="294" spans="1:17">
      <c r="I294" s="32"/>
      <c r="J294" s="32"/>
      <c r="K294" s="32"/>
      <c r="L294" s="32"/>
      <c r="M294" s="32"/>
      <c r="N294" s="32"/>
      <c r="O294" s="5"/>
      <c r="P294" s="32"/>
      <c r="Q294" s="6"/>
    </row>
    <row r="295" spans="1:17">
      <c r="I295" s="32"/>
      <c r="J295" s="32"/>
      <c r="K295" s="32"/>
      <c r="L295" s="32"/>
      <c r="M295" s="32"/>
      <c r="N295" s="32"/>
      <c r="O295" s="5"/>
      <c r="P295" s="32"/>
      <c r="Q295" s="6"/>
    </row>
    <row r="296" spans="1:17">
      <c r="I296" s="32"/>
      <c r="J296" s="32"/>
      <c r="K296" s="32"/>
      <c r="L296" s="32"/>
      <c r="M296" s="32"/>
      <c r="N296" s="32"/>
      <c r="O296" s="5"/>
      <c r="P296" s="32"/>
      <c r="Q296" s="6"/>
    </row>
    <row r="297" spans="1:17">
      <c r="I297" s="32"/>
      <c r="J297" s="32"/>
      <c r="K297" s="32"/>
      <c r="L297" s="32"/>
      <c r="M297" s="32"/>
      <c r="N297" s="32"/>
      <c r="O297" s="32"/>
      <c r="P297" s="32"/>
      <c r="Q297" s="32"/>
    </row>
    <row r="298" spans="1:17">
      <c r="A298" s="2"/>
      <c r="C298" s="2"/>
      <c r="D298" s="2"/>
      <c r="E298" s="2"/>
      <c r="G298" s="28"/>
      <c r="I298" s="33"/>
      <c r="J298" s="32"/>
      <c r="K298" s="33"/>
      <c r="L298" s="32"/>
      <c r="M298" s="33"/>
      <c r="N298" s="32"/>
      <c r="O298" s="34"/>
      <c r="P298" s="32"/>
      <c r="Q298" s="35"/>
    </row>
    <row r="299" spans="1:17">
      <c r="C299" s="1"/>
      <c r="I299" s="32"/>
      <c r="J299" s="32"/>
      <c r="K299" s="36"/>
      <c r="L299" s="32"/>
      <c r="M299" s="32"/>
      <c r="N299" s="32"/>
      <c r="O299" s="4"/>
      <c r="P299" s="32"/>
      <c r="Q299" s="32"/>
    </row>
    <row r="300" spans="1:17">
      <c r="C300" s="1"/>
      <c r="I300" s="32"/>
      <c r="J300" s="32"/>
      <c r="K300" s="36"/>
      <c r="L300" s="32"/>
      <c r="M300" s="32"/>
      <c r="N300" s="32"/>
      <c r="O300" s="4"/>
      <c r="P300" s="32"/>
      <c r="Q300" s="32"/>
    </row>
    <row r="301" spans="1:17">
      <c r="C301" s="1"/>
      <c r="I301" s="32"/>
      <c r="J301" s="32"/>
      <c r="K301" s="36"/>
      <c r="L301" s="32"/>
      <c r="M301" s="32"/>
      <c r="N301" s="32"/>
      <c r="O301" s="4"/>
      <c r="P301" s="32"/>
      <c r="Q301" s="32"/>
    </row>
    <row r="302" spans="1:17">
      <c r="C302" s="1"/>
      <c r="I302" s="32"/>
      <c r="J302" s="32"/>
      <c r="K302" s="36"/>
      <c r="L302" s="32"/>
      <c r="M302" s="32"/>
      <c r="N302" s="32"/>
      <c r="O302" s="4"/>
      <c r="P302" s="32"/>
      <c r="Q302" s="32"/>
    </row>
    <row r="303" spans="1:17">
      <c r="C303" s="1"/>
      <c r="I303" s="32"/>
      <c r="J303" s="32"/>
      <c r="K303" s="36"/>
      <c r="L303" s="32"/>
      <c r="M303" s="32"/>
      <c r="N303" s="32"/>
      <c r="O303" s="4"/>
      <c r="P303" s="32"/>
      <c r="Q303" s="32"/>
    </row>
    <row r="304" spans="1:17">
      <c r="C304" s="3"/>
      <c r="I304" s="32"/>
      <c r="J304" s="32"/>
      <c r="K304" s="38"/>
      <c r="L304" s="32"/>
      <c r="M304" s="32"/>
      <c r="N304" s="32"/>
      <c r="O304" s="32"/>
      <c r="P304" s="32"/>
      <c r="Q304" s="32"/>
    </row>
    <row r="305" spans="3:17">
      <c r="C305" s="3"/>
      <c r="I305" s="32"/>
      <c r="J305" s="32"/>
      <c r="K305" s="38"/>
      <c r="L305" s="32"/>
      <c r="M305" s="32"/>
      <c r="N305" s="32"/>
      <c r="O305" s="32"/>
      <c r="P305" s="32"/>
      <c r="Q305" s="32"/>
    </row>
    <row r="306" spans="3:17">
      <c r="I306" s="32"/>
      <c r="J306" s="32"/>
      <c r="K306" s="32"/>
      <c r="L306" s="32"/>
      <c r="M306" s="32"/>
      <c r="N306" s="32"/>
      <c r="O306" s="5"/>
      <c r="P306" s="32"/>
      <c r="Q306" s="6"/>
    </row>
    <row r="307" spans="3:17">
      <c r="I307" s="32"/>
      <c r="J307" s="32"/>
      <c r="K307" s="32"/>
      <c r="L307" s="32"/>
      <c r="M307" s="32"/>
      <c r="N307" s="32"/>
      <c r="O307" s="5"/>
      <c r="P307" s="32"/>
      <c r="Q307" s="6"/>
    </row>
    <row r="308" spans="3:17">
      <c r="I308" s="32"/>
      <c r="J308" s="32"/>
      <c r="K308" s="32"/>
      <c r="L308" s="32"/>
      <c r="M308" s="32"/>
      <c r="N308" s="32"/>
      <c r="O308" s="5"/>
      <c r="P308" s="32"/>
      <c r="Q308" s="6"/>
    </row>
    <row r="309" spans="3:17">
      <c r="I309" s="32"/>
      <c r="J309" s="32"/>
      <c r="K309" s="32"/>
      <c r="L309" s="32"/>
      <c r="M309" s="32"/>
      <c r="N309" s="32"/>
      <c r="O309" s="5"/>
      <c r="P309" s="32"/>
      <c r="Q309" s="6"/>
    </row>
    <row r="310" spans="3:17">
      <c r="I310" s="32"/>
      <c r="J310" s="32"/>
      <c r="K310" s="32"/>
      <c r="L310" s="32"/>
      <c r="M310" s="32"/>
      <c r="N310" s="32"/>
      <c r="O310" s="5"/>
      <c r="P310" s="32"/>
      <c r="Q310" s="6"/>
    </row>
    <row r="311" spans="3:17">
      <c r="I311" s="32"/>
      <c r="J311" s="32"/>
      <c r="K311" s="32"/>
      <c r="L311" s="32"/>
      <c r="M311" s="32"/>
      <c r="N311" s="32"/>
      <c r="O311" s="5"/>
      <c r="P311" s="32"/>
      <c r="Q311" s="6"/>
    </row>
    <row r="312" spans="3:17">
      <c r="I312" s="32"/>
      <c r="J312" s="32"/>
      <c r="K312" s="32"/>
      <c r="L312" s="32"/>
      <c r="M312" s="32"/>
      <c r="N312" s="32"/>
      <c r="O312" s="5"/>
      <c r="P312" s="32"/>
      <c r="Q312" s="6"/>
    </row>
    <row r="313" spans="3:17">
      <c r="I313" s="32"/>
      <c r="J313" s="32"/>
      <c r="K313" s="32"/>
      <c r="L313" s="32"/>
      <c r="M313" s="32"/>
      <c r="N313" s="32"/>
      <c r="O313" s="5"/>
      <c r="P313" s="32"/>
      <c r="Q313" s="6"/>
    </row>
    <row r="314" spans="3:17">
      <c r="I314" s="32"/>
      <c r="J314" s="32"/>
      <c r="K314" s="32"/>
      <c r="L314" s="32"/>
      <c r="M314" s="32"/>
      <c r="N314" s="32"/>
      <c r="O314" s="5"/>
      <c r="P314" s="32"/>
      <c r="Q314" s="6"/>
    </row>
    <row r="315" spans="3:17">
      <c r="I315" s="32"/>
      <c r="J315" s="32"/>
      <c r="K315" s="32"/>
      <c r="L315" s="32"/>
      <c r="M315" s="32"/>
      <c r="N315" s="32"/>
      <c r="O315" s="5"/>
      <c r="P315" s="32"/>
      <c r="Q315" s="6"/>
    </row>
    <row r="316" spans="3:17">
      <c r="I316" s="32"/>
      <c r="J316" s="32"/>
      <c r="K316" s="32"/>
      <c r="L316" s="32"/>
      <c r="M316" s="32"/>
      <c r="N316" s="32"/>
      <c r="O316" s="5"/>
      <c r="P316" s="32"/>
      <c r="Q316" s="6"/>
    </row>
    <row r="317" spans="3:17">
      <c r="I317" s="32"/>
      <c r="J317" s="32"/>
      <c r="K317" s="32"/>
      <c r="L317" s="32"/>
      <c r="M317" s="32"/>
      <c r="N317" s="32"/>
      <c r="O317" s="5"/>
      <c r="P317" s="32"/>
      <c r="Q317" s="6"/>
    </row>
    <row r="318" spans="3:17">
      <c r="I318" s="32"/>
      <c r="J318" s="32"/>
      <c r="K318" s="32"/>
      <c r="L318" s="32"/>
      <c r="M318" s="32"/>
      <c r="N318" s="32"/>
      <c r="O318" s="5"/>
      <c r="P318" s="32"/>
      <c r="Q318" s="6"/>
    </row>
    <row r="319" spans="3:17">
      <c r="I319" s="32"/>
      <c r="J319" s="32"/>
      <c r="K319" s="32"/>
      <c r="L319" s="32"/>
      <c r="M319" s="32"/>
      <c r="N319" s="32"/>
      <c r="O319" s="5"/>
      <c r="P319" s="32"/>
      <c r="Q319" s="6"/>
    </row>
    <row r="320" spans="3:17">
      <c r="I320" s="32"/>
      <c r="J320" s="32"/>
      <c r="K320" s="32"/>
      <c r="L320" s="32"/>
      <c r="M320" s="32"/>
      <c r="N320" s="32"/>
      <c r="O320" s="5"/>
      <c r="P320" s="32"/>
      <c r="Q320" s="6"/>
    </row>
    <row r="321" spans="9:17">
      <c r="I321" s="32"/>
      <c r="J321" s="32"/>
      <c r="K321" s="32"/>
      <c r="L321" s="32"/>
      <c r="M321" s="32"/>
      <c r="N321" s="32"/>
      <c r="O321" s="32"/>
      <c r="P321" s="32"/>
      <c r="Q321" s="32"/>
    </row>
    <row r="322" spans="9:17">
      <c r="I322" s="32"/>
      <c r="J322" s="32"/>
      <c r="K322" s="32"/>
      <c r="L322" s="32"/>
      <c r="M322" s="32"/>
      <c r="N322" s="32"/>
      <c r="O322" s="32"/>
      <c r="P322" s="32"/>
      <c r="Q322" s="32"/>
    </row>
    <row r="323" spans="9:17">
      <c r="I323" s="32"/>
      <c r="J323" s="32"/>
      <c r="K323" s="32"/>
      <c r="L323" s="32"/>
      <c r="M323" s="32"/>
      <c r="N323" s="32"/>
      <c r="O323" s="32"/>
      <c r="P323" s="32"/>
      <c r="Q323" s="32"/>
    </row>
    <row r="324" spans="9:17">
      <c r="I324" s="32"/>
      <c r="J324" s="32"/>
      <c r="K324" s="32"/>
      <c r="L324" s="32"/>
      <c r="M324" s="32"/>
      <c r="N324" s="32"/>
      <c r="O324" s="32"/>
      <c r="P324" s="32"/>
      <c r="Q324" s="32"/>
    </row>
  </sheetData>
  <mergeCells count="1">
    <mergeCell ref="G17:I17"/>
  </mergeCells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G236"/>
  <sheetViews>
    <sheetView tabSelected="1" workbookViewId="0">
      <selection activeCell="I40" sqref="I40"/>
    </sheetView>
  </sheetViews>
  <sheetFormatPr defaultRowHeight="12.75"/>
  <cols>
    <col min="1" max="1" width="2.28515625" customWidth="1"/>
    <col min="2" max="2" width="8.85546875" bestFit="1" customWidth="1"/>
    <col min="3" max="3" width="3.7109375" style="12" customWidth="1"/>
    <col min="4" max="4" width="8.7109375" customWidth="1"/>
    <col min="5" max="5" width="9.5703125" customWidth="1"/>
    <col min="6" max="26" width="9.7109375" customWidth="1"/>
    <col min="27" max="27" width="1.7109375" customWidth="1"/>
    <col min="28" max="48" width="7.7109375" hidden="1" customWidth="1"/>
    <col min="49" max="49" width="1.7109375" customWidth="1"/>
    <col min="50" max="51" width="7.7109375" customWidth="1"/>
    <col min="52" max="52" width="11.7109375" customWidth="1"/>
    <col min="56" max="56" width="11.7109375" customWidth="1"/>
  </cols>
  <sheetData>
    <row r="1" spans="1:51" ht="15.75">
      <c r="A1" s="45" t="s">
        <v>236</v>
      </c>
    </row>
    <row r="2" spans="1:51" ht="15.75">
      <c r="A2" s="45"/>
    </row>
    <row r="3" spans="1:51">
      <c r="A3" s="7" t="s">
        <v>326</v>
      </c>
    </row>
    <row r="5" spans="1:51">
      <c r="A5" s="142" t="s">
        <v>243</v>
      </c>
      <c r="B5" s="143"/>
      <c r="C5" s="143"/>
      <c r="D5" s="144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</row>
    <row r="6" spans="1:51" ht="13.5" thickBot="1">
      <c r="D6" s="47"/>
      <c r="E6" s="47"/>
      <c r="F6" s="47"/>
    </row>
    <row r="7" spans="1:51" ht="25.5">
      <c r="B7" s="74" t="s">
        <v>10</v>
      </c>
      <c r="C7" s="11"/>
      <c r="D7" s="76" t="s">
        <v>5</v>
      </c>
      <c r="E7" s="75">
        <v>2001</v>
      </c>
      <c r="F7" s="77" t="s">
        <v>233</v>
      </c>
      <c r="G7" s="88" t="s">
        <v>244</v>
      </c>
      <c r="H7" s="88" t="s">
        <v>254</v>
      </c>
      <c r="I7" s="88" t="s">
        <v>257</v>
      </c>
      <c r="J7" s="88" t="s">
        <v>259</v>
      </c>
      <c r="K7" s="88" t="s">
        <v>263</v>
      </c>
      <c r="L7" s="110" t="s">
        <v>266</v>
      </c>
      <c r="M7" s="110" t="s">
        <v>269</v>
      </c>
      <c r="N7" s="110" t="s">
        <v>273</v>
      </c>
      <c r="O7" s="110" t="s">
        <v>284</v>
      </c>
      <c r="P7" s="110" t="s">
        <v>291</v>
      </c>
      <c r="Q7" s="110" t="s">
        <v>295</v>
      </c>
      <c r="R7" s="110" t="s">
        <v>297</v>
      </c>
      <c r="S7" s="110" t="s">
        <v>301</v>
      </c>
      <c r="T7" s="110" t="s">
        <v>303</v>
      </c>
      <c r="U7" s="110" t="s">
        <v>306</v>
      </c>
      <c r="V7" s="110" t="s">
        <v>309</v>
      </c>
      <c r="W7" s="110" t="s">
        <v>313</v>
      </c>
      <c r="X7" s="110" t="s">
        <v>315</v>
      </c>
      <c r="Y7" s="110" t="s">
        <v>318</v>
      </c>
      <c r="Z7" s="110" t="s">
        <v>322</v>
      </c>
      <c r="AA7" s="110"/>
      <c r="AB7" s="89" t="s">
        <v>234</v>
      </c>
      <c r="AC7" s="89" t="s">
        <v>234</v>
      </c>
      <c r="AD7" s="89" t="s">
        <v>234</v>
      </c>
      <c r="AE7" s="89" t="s">
        <v>234</v>
      </c>
      <c r="AF7" s="89" t="s">
        <v>234</v>
      </c>
      <c r="AG7" s="89" t="s">
        <v>234</v>
      </c>
      <c r="AH7" s="89" t="s">
        <v>234</v>
      </c>
      <c r="AI7" s="89" t="s">
        <v>234</v>
      </c>
      <c r="AJ7" s="89" t="s">
        <v>234</v>
      </c>
      <c r="AK7" s="89" t="s">
        <v>234</v>
      </c>
      <c r="AL7" s="89" t="s">
        <v>234</v>
      </c>
      <c r="AM7" s="89" t="s">
        <v>234</v>
      </c>
      <c r="AN7" s="89" t="s">
        <v>234</v>
      </c>
      <c r="AO7" s="89" t="s">
        <v>234</v>
      </c>
      <c r="AP7" s="89" t="s">
        <v>234</v>
      </c>
      <c r="AQ7" s="89" t="s">
        <v>234</v>
      </c>
      <c r="AR7" s="89" t="s">
        <v>234</v>
      </c>
      <c r="AS7" s="89" t="s">
        <v>234</v>
      </c>
      <c r="AT7" s="89" t="s">
        <v>234</v>
      </c>
      <c r="AU7" s="89" t="s">
        <v>234</v>
      </c>
      <c r="AV7" s="89" t="s">
        <v>234</v>
      </c>
      <c r="AW7" s="89"/>
      <c r="AX7" s="89" t="s">
        <v>283</v>
      </c>
      <c r="AY7" s="90" t="s">
        <v>283</v>
      </c>
    </row>
    <row r="8" spans="1:51">
      <c r="B8" s="83"/>
      <c r="C8" s="11"/>
      <c r="D8" s="84"/>
      <c r="E8" s="85">
        <v>1</v>
      </c>
      <c r="F8" s="86">
        <v>2</v>
      </c>
      <c r="G8" s="91" t="s">
        <v>235</v>
      </c>
      <c r="H8" s="91" t="s">
        <v>255</v>
      </c>
      <c r="I8" s="91" t="s">
        <v>258</v>
      </c>
      <c r="J8" s="91" t="s">
        <v>261</v>
      </c>
      <c r="K8" s="91" t="s">
        <v>264</v>
      </c>
      <c r="L8" s="91" t="s">
        <v>267</v>
      </c>
      <c r="M8" s="91" t="s">
        <v>270</v>
      </c>
      <c r="N8" s="91" t="s">
        <v>274</v>
      </c>
      <c r="O8" s="91" t="s">
        <v>285</v>
      </c>
      <c r="P8" s="91" t="s">
        <v>292</v>
      </c>
      <c r="Q8" s="91" t="s">
        <v>294</v>
      </c>
      <c r="R8" s="91" t="s">
        <v>296</v>
      </c>
      <c r="S8" s="91" t="s">
        <v>300</v>
      </c>
      <c r="T8" s="91" t="s">
        <v>304</v>
      </c>
      <c r="U8" s="91" t="s">
        <v>307</v>
      </c>
      <c r="V8" s="91" t="s">
        <v>310</v>
      </c>
      <c r="W8" s="91" t="s">
        <v>312</v>
      </c>
      <c r="X8" s="91" t="s">
        <v>316</v>
      </c>
      <c r="Y8" s="91" t="s">
        <v>319</v>
      </c>
      <c r="Z8" s="91" t="s">
        <v>321</v>
      </c>
      <c r="AA8" s="91"/>
      <c r="AB8" s="91" t="s">
        <v>275</v>
      </c>
      <c r="AC8" s="91" t="s">
        <v>276</v>
      </c>
      <c r="AD8" s="91" t="s">
        <v>277</v>
      </c>
      <c r="AE8" s="91" t="s">
        <v>278</v>
      </c>
      <c r="AF8" s="91" t="s">
        <v>279</v>
      </c>
      <c r="AG8" s="91" t="s">
        <v>280</v>
      </c>
      <c r="AH8" s="91" t="s">
        <v>281</v>
      </c>
      <c r="AI8" s="91" t="s">
        <v>271</v>
      </c>
      <c r="AJ8" s="91" t="s">
        <v>282</v>
      </c>
      <c r="AK8" s="91" t="s">
        <v>286</v>
      </c>
      <c r="AL8" s="91" t="s">
        <v>293</v>
      </c>
      <c r="AM8" s="91" t="s">
        <v>298</v>
      </c>
      <c r="AN8" s="91" t="s">
        <v>299</v>
      </c>
      <c r="AO8" s="91" t="s">
        <v>302</v>
      </c>
      <c r="AP8" s="91" t="s">
        <v>305</v>
      </c>
      <c r="AQ8" s="91" t="s">
        <v>308</v>
      </c>
      <c r="AR8" s="91" t="s">
        <v>311</v>
      </c>
      <c r="AS8" s="91" t="s">
        <v>314</v>
      </c>
      <c r="AT8" s="91" t="s">
        <v>317</v>
      </c>
      <c r="AU8" s="91" t="s">
        <v>320</v>
      </c>
      <c r="AV8" s="91" t="s">
        <v>323</v>
      </c>
      <c r="AW8" s="91"/>
      <c r="AX8" s="91" t="s">
        <v>324</v>
      </c>
      <c r="AY8" s="87" t="s">
        <v>325</v>
      </c>
    </row>
    <row r="9" spans="1:51" ht="13.5" thickBot="1">
      <c r="B9" s="48"/>
      <c r="D9" s="49" t="s">
        <v>11</v>
      </c>
      <c r="E9" s="50" t="s">
        <v>11</v>
      </c>
      <c r="F9" s="78" t="s">
        <v>11</v>
      </c>
      <c r="G9" s="78" t="s">
        <v>11</v>
      </c>
      <c r="H9" s="78" t="s">
        <v>11</v>
      </c>
      <c r="I9" s="78" t="s">
        <v>11</v>
      </c>
      <c r="J9" s="78" t="s">
        <v>11</v>
      </c>
      <c r="K9" s="78" t="s">
        <v>11</v>
      </c>
      <c r="L9" s="78" t="s">
        <v>11</v>
      </c>
      <c r="M9" s="78" t="s">
        <v>11</v>
      </c>
      <c r="N9" s="78" t="s">
        <v>11</v>
      </c>
      <c r="O9" s="78" t="s">
        <v>11</v>
      </c>
      <c r="P9" s="78" t="s">
        <v>11</v>
      </c>
      <c r="Q9" s="78" t="s">
        <v>11</v>
      </c>
      <c r="R9" s="78" t="s">
        <v>11</v>
      </c>
      <c r="S9" s="78" t="s">
        <v>11</v>
      </c>
      <c r="T9" s="78" t="s">
        <v>11</v>
      </c>
      <c r="U9" s="78" t="s">
        <v>11</v>
      </c>
      <c r="V9" s="78" t="s">
        <v>11</v>
      </c>
      <c r="W9" s="78" t="s">
        <v>11</v>
      </c>
      <c r="X9" s="78" t="s">
        <v>11</v>
      </c>
      <c r="Y9" s="78" t="s">
        <v>11</v>
      </c>
      <c r="Z9" s="78" t="s">
        <v>11</v>
      </c>
      <c r="AA9" s="78"/>
      <c r="AB9" s="78" t="s">
        <v>11</v>
      </c>
      <c r="AC9" s="78" t="s">
        <v>11</v>
      </c>
      <c r="AD9" s="78" t="s">
        <v>11</v>
      </c>
      <c r="AE9" s="78" t="s">
        <v>11</v>
      </c>
      <c r="AF9" s="78" t="s">
        <v>11</v>
      </c>
      <c r="AG9" s="78" t="s">
        <v>11</v>
      </c>
      <c r="AH9" s="78" t="s">
        <v>11</v>
      </c>
      <c r="AI9" s="78" t="s">
        <v>11</v>
      </c>
      <c r="AJ9" s="78" t="s">
        <v>11</v>
      </c>
      <c r="AK9" s="78" t="s">
        <v>11</v>
      </c>
      <c r="AL9" s="78" t="s">
        <v>11</v>
      </c>
      <c r="AM9" s="78" t="s">
        <v>11</v>
      </c>
      <c r="AN9" s="78" t="s">
        <v>11</v>
      </c>
      <c r="AO9" s="78" t="s">
        <v>11</v>
      </c>
      <c r="AP9" s="78" t="s">
        <v>11</v>
      </c>
      <c r="AQ9" s="78" t="s">
        <v>11</v>
      </c>
      <c r="AR9" s="78" t="s">
        <v>11</v>
      </c>
      <c r="AS9" s="78" t="s">
        <v>11</v>
      </c>
      <c r="AT9" s="78" t="s">
        <v>11</v>
      </c>
      <c r="AU9" s="78" t="s">
        <v>11</v>
      </c>
      <c r="AV9" s="78" t="s">
        <v>11</v>
      </c>
      <c r="AW9" s="78"/>
      <c r="AX9" s="78" t="s">
        <v>11</v>
      </c>
      <c r="AY9" s="51" t="s">
        <v>11</v>
      </c>
    </row>
    <row r="10" spans="1:51">
      <c r="D10" s="25"/>
      <c r="E10" s="25"/>
      <c r="F10" s="25"/>
      <c r="AY10" s="25"/>
    </row>
    <row r="11" spans="1:51">
      <c r="B11" s="95" t="s">
        <v>237</v>
      </c>
      <c r="C11" s="96"/>
      <c r="D11" s="97">
        <v>11.002000000000001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8">
        <v>0</v>
      </c>
      <c r="N11" s="98">
        <v>0</v>
      </c>
      <c r="O11" s="98">
        <v>0</v>
      </c>
      <c r="P11" s="98">
        <v>0</v>
      </c>
      <c r="Q11" s="98">
        <v>0</v>
      </c>
      <c r="R11" s="98">
        <v>0</v>
      </c>
      <c r="S11" s="98">
        <v>0</v>
      </c>
      <c r="T11" s="98">
        <v>0</v>
      </c>
      <c r="U11" s="98">
        <v>0</v>
      </c>
      <c r="V11" s="98">
        <v>0</v>
      </c>
      <c r="W11" s="98">
        <v>0</v>
      </c>
      <c r="X11" s="98">
        <v>0</v>
      </c>
      <c r="Y11" s="98">
        <v>0</v>
      </c>
      <c r="Z11" s="98">
        <v>0</v>
      </c>
      <c r="AA11" s="98"/>
      <c r="AB11" s="99" t="s">
        <v>245</v>
      </c>
      <c r="AC11" s="99" t="s">
        <v>245</v>
      </c>
      <c r="AD11" s="99" t="s">
        <v>245</v>
      </c>
      <c r="AE11" s="99" t="s">
        <v>245</v>
      </c>
      <c r="AF11" s="99" t="s">
        <v>245</v>
      </c>
      <c r="AG11" s="99" t="s">
        <v>245</v>
      </c>
      <c r="AH11" s="99" t="s">
        <v>245</v>
      </c>
      <c r="AI11" s="99" t="s">
        <v>245</v>
      </c>
      <c r="AJ11" s="99" t="s">
        <v>245</v>
      </c>
      <c r="AK11" s="99" t="s">
        <v>245</v>
      </c>
      <c r="AL11" s="99" t="s">
        <v>245</v>
      </c>
      <c r="AM11" s="99" t="s">
        <v>245</v>
      </c>
      <c r="AN11" s="99" t="s">
        <v>245</v>
      </c>
      <c r="AO11" s="99" t="s">
        <v>245</v>
      </c>
      <c r="AP11" s="99" t="s">
        <v>245</v>
      </c>
      <c r="AQ11" s="99" t="s">
        <v>245</v>
      </c>
      <c r="AR11" s="99" t="s">
        <v>245</v>
      </c>
      <c r="AS11" s="99" t="s">
        <v>245</v>
      </c>
      <c r="AT11" s="99" t="s">
        <v>245</v>
      </c>
      <c r="AU11" s="99" t="s">
        <v>245</v>
      </c>
      <c r="AV11" s="99" t="s">
        <v>245</v>
      </c>
      <c r="AW11" s="99"/>
      <c r="AX11" s="113" t="s">
        <v>245</v>
      </c>
      <c r="AY11" s="119" t="s">
        <v>245</v>
      </c>
    </row>
    <row r="12" spans="1:51">
      <c r="B12" s="52" t="s">
        <v>24</v>
      </c>
      <c r="C12" s="52"/>
      <c r="D12" s="14">
        <v>12.81</v>
      </c>
      <c r="E12" s="58">
        <v>1.026E-2</v>
      </c>
      <c r="F12" s="58">
        <v>1.013499999999995E-2</v>
      </c>
      <c r="G12" s="58">
        <v>1.0257499999999919E-2</v>
      </c>
      <c r="H12" s="58"/>
      <c r="I12" s="58"/>
      <c r="J12" s="58">
        <v>1.0397500000000004E-2</v>
      </c>
      <c r="K12" s="58"/>
      <c r="L12" s="58">
        <v>1.0640502323321893E-2</v>
      </c>
      <c r="M12" s="58"/>
      <c r="N12" s="58">
        <v>1.0719999999999999E-2</v>
      </c>
      <c r="O12" s="58">
        <v>1.0810000000000002E-2</v>
      </c>
      <c r="P12" s="58">
        <v>1.086E-2</v>
      </c>
      <c r="Q12" s="58"/>
      <c r="R12" s="58">
        <v>1.098E-2</v>
      </c>
      <c r="S12" s="58"/>
      <c r="T12" s="58">
        <v>1.0919999999999999E-2</v>
      </c>
      <c r="U12" s="58">
        <v>1.0919999999999999E-2</v>
      </c>
      <c r="V12" s="58">
        <v>1.102E-2</v>
      </c>
      <c r="W12" s="58">
        <v>1.103E-2</v>
      </c>
      <c r="X12" s="58">
        <v>1.103E-2</v>
      </c>
      <c r="Y12" s="58">
        <v>1.1059999999999999E-2</v>
      </c>
      <c r="Z12" s="58">
        <v>1.098E-2</v>
      </c>
      <c r="AA12" s="58"/>
      <c r="AB12" s="92">
        <v>-1.2500000000005042E-4</v>
      </c>
      <c r="AC12" s="92">
        <v>1.2249999999996986E-4</v>
      </c>
      <c r="AD12" s="92"/>
      <c r="AE12" s="92"/>
      <c r="AF12" s="112">
        <v>1.400000000000845E-4</v>
      </c>
      <c r="AG12" s="112"/>
      <c r="AH12" s="112">
        <v>2.430023233218892E-4</v>
      </c>
      <c r="AI12" s="92"/>
      <c r="AJ12" s="112">
        <v>7.9497676678105464E-5</v>
      </c>
      <c r="AK12" s="112">
        <v>9.0000000000003272E-5</v>
      </c>
      <c r="AL12" s="112">
        <v>4.9999999999997963E-5</v>
      </c>
      <c r="AM12" s="112"/>
      <c r="AN12" s="112">
        <v>1.2000000000000031E-4</v>
      </c>
      <c r="AO12" s="112"/>
      <c r="AP12" s="112">
        <v>-6.0000000000001025E-5</v>
      </c>
      <c r="AQ12" s="112">
        <v>0</v>
      </c>
      <c r="AR12" s="112">
        <v>1.0000000000000113E-4</v>
      </c>
      <c r="AS12" s="112">
        <v>9.9999999999995925E-6</v>
      </c>
      <c r="AT12" s="112">
        <v>0</v>
      </c>
      <c r="AU12" s="112">
        <v>2.9999999999998778E-5</v>
      </c>
      <c r="AV12" s="112">
        <v>-7.9999999999998475E-5</v>
      </c>
      <c r="AW12" s="92"/>
      <c r="AX12" s="114">
        <v>7.2000000000000015E-4</v>
      </c>
      <c r="AY12" s="115">
        <v>7.2250000000008072E-4</v>
      </c>
    </row>
    <row r="13" spans="1:51">
      <c r="B13" s="52" t="s">
        <v>25</v>
      </c>
      <c r="C13" s="52"/>
      <c r="D13" s="14">
        <v>20.895</v>
      </c>
      <c r="E13" s="58">
        <v>-3.7400000000000124E-3</v>
      </c>
      <c r="F13" s="58">
        <v>-8.0899999999999861E-3</v>
      </c>
      <c r="G13" s="58">
        <v>-5.1324999999999288E-3</v>
      </c>
      <c r="H13" s="58"/>
      <c r="I13" s="58"/>
      <c r="J13" s="58">
        <v>-4.5149999999998802E-3</v>
      </c>
      <c r="K13" s="58"/>
      <c r="L13" s="58">
        <v>-5.1972513912480721E-3</v>
      </c>
      <c r="M13" s="58"/>
      <c r="N13" s="58">
        <v>-4.5999999999999999E-3</v>
      </c>
      <c r="O13" s="58">
        <v>-5.0899999999999999E-3</v>
      </c>
      <c r="P13" s="58">
        <v>-4.5399999999999998E-3</v>
      </c>
      <c r="Q13" s="58"/>
      <c r="R13" s="58">
        <v>-4.9100000000000003E-3</v>
      </c>
      <c r="S13" s="58"/>
      <c r="T13" s="58">
        <v>-4.9300000000000004E-3</v>
      </c>
      <c r="U13" s="58">
        <v>-4.9800000000000001E-3</v>
      </c>
      <c r="V13" s="58">
        <v>-4.8700000000000002E-3</v>
      </c>
      <c r="W13" s="58">
        <v>-4.5699999999999994E-3</v>
      </c>
      <c r="X13" s="58">
        <v>-4.9199999999999999E-3</v>
      </c>
      <c r="Y13" s="58">
        <v>-5.9899999999999997E-3</v>
      </c>
      <c r="Z13" s="58">
        <v>-5.2199999999999998E-3</v>
      </c>
      <c r="AA13" s="58"/>
      <c r="AB13" s="92">
        <v>-4.3499999999999737E-3</v>
      </c>
      <c r="AC13" s="92">
        <v>2.9575000000000573E-3</v>
      </c>
      <c r="AD13" s="92"/>
      <c r="AE13" s="92"/>
      <c r="AF13" s="112">
        <v>6.1750000000004857E-4</v>
      </c>
      <c r="AG13" s="92"/>
      <c r="AH13" s="112">
        <v>-6.8225139124819187E-4</v>
      </c>
      <c r="AI13" s="92"/>
      <c r="AJ13" s="112">
        <v>5.9725139124807217E-4</v>
      </c>
      <c r="AK13" s="112">
        <v>-4.8999999999999998E-4</v>
      </c>
      <c r="AL13" s="112">
        <v>5.5000000000000014E-4</v>
      </c>
      <c r="AM13" s="112"/>
      <c r="AN13" s="112">
        <v>-3.7000000000000054E-4</v>
      </c>
      <c r="AO13" s="112"/>
      <c r="AP13" s="112">
        <v>-2.0000000000000052E-5</v>
      </c>
      <c r="AQ13" s="112">
        <v>-4.9999999999999697E-5</v>
      </c>
      <c r="AR13" s="112">
        <v>1.0999999999999985E-4</v>
      </c>
      <c r="AS13" s="112">
        <v>3.0000000000000079E-4</v>
      </c>
      <c r="AT13" s="112">
        <v>-3.5000000000000048E-4</v>
      </c>
      <c r="AU13" s="112">
        <v>-1.0699999999999998E-3</v>
      </c>
      <c r="AV13" s="112">
        <v>7.6999999999999985E-4</v>
      </c>
      <c r="AW13" s="92"/>
      <c r="AX13" s="114">
        <v>-1.4799999999999874E-3</v>
      </c>
      <c r="AY13" s="115">
        <v>-8.7500000000071028E-5</v>
      </c>
    </row>
    <row r="14" spans="1:51">
      <c r="B14" s="52" t="s">
        <v>26</v>
      </c>
      <c r="C14" s="53"/>
      <c r="D14" s="14">
        <v>35.951000000000001</v>
      </c>
      <c r="E14" s="58">
        <v>-0.38820000000000005</v>
      </c>
      <c r="F14" s="58">
        <v>-0.39065</v>
      </c>
      <c r="G14" s="58">
        <v>-0.39044000000000012</v>
      </c>
      <c r="H14" s="58"/>
      <c r="I14" s="58"/>
      <c r="J14" s="108">
        <v>-0.39</v>
      </c>
      <c r="K14" s="108"/>
      <c r="L14" s="58">
        <v>-0.39095306832712501</v>
      </c>
      <c r="M14" s="58"/>
      <c r="N14" s="58">
        <v>-0.39078000000000002</v>
      </c>
      <c r="O14" s="58">
        <v>-0.39108999999999999</v>
      </c>
      <c r="P14" s="58">
        <v>-0.39076</v>
      </c>
      <c r="Q14" s="58"/>
      <c r="R14" s="58">
        <v>-0.39111000000000001</v>
      </c>
      <c r="S14" s="58"/>
      <c r="T14" s="58">
        <v>-0.39146999999999998</v>
      </c>
      <c r="U14" s="58">
        <v>-0.39140999999999998</v>
      </c>
      <c r="V14" s="58">
        <v>-0.39112999999999998</v>
      </c>
      <c r="W14" s="58">
        <v>-0.39098999999999995</v>
      </c>
      <c r="X14" s="58">
        <v>-0.39123999999999998</v>
      </c>
      <c r="Y14" s="58">
        <v>-0.39232</v>
      </c>
      <c r="Z14" s="58">
        <v>-0.39223999999999998</v>
      </c>
      <c r="AA14" s="58"/>
      <c r="AB14" s="92">
        <v>-2.4499999999999522E-3</v>
      </c>
      <c r="AC14" s="92">
        <v>2.0999999999987695E-4</v>
      </c>
      <c r="AD14" s="92"/>
      <c r="AE14" s="92"/>
      <c r="AF14" s="112">
        <v>4.4000000000010697E-4</v>
      </c>
      <c r="AG14" s="92"/>
      <c r="AH14" s="112">
        <v>-9.5306832712499512E-4</v>
      </c>
      <c r="AI14" s="92"/>
      <c r="AJ14" s="112">
        <v>1.7306832712499221E-4</v>
      </c>
      <c r="AK14" s="112">
        <v>-3.0999999999997696E-4</v>
      </c>
      <c r="AL14" s="112">
        <v>3.2999999999999696E-4</v>
      </c>
      <c r="AM14" s="112"/>
      <c r="AN14" s="112">
        <v>-3.5000000000001696E-4</v>
      </c>
      <c r="AO14" s="112"/>
      <c r="AP14" s="112">
        <v>-3.5999999999997145E-4</v>
      </c>
      <c r="AQ14" s="112">
        <v>6.0000000000004494E-5</v>
      </c>
      <c r="AR14" s="112">
        <v>2.8000000000000247E-4</v>
      </c>
      <c r="AS14" s="112">
        <v>1.4000000000002899E-4</v>
      </c>
      <c r="AT14" s="112">
        <v>-2.5000000000002798E-4</v>
      </c>
      <c r="AU14" s="112">
        <v>-1.0800000000000254E-3</v>
      </c>
      <c r="AV14" s="112">
        <v>8.0000000000024496E-5</v>
      </c>
      <c r="AW14" s="92"/>
      <c r="AX14" s="114">
        <v>-4.0399999999999325E-3</v>
      </c>
      <c r="AY14" s="115">
        <v>-1.7999999999998573E-3</v>
      </c>
    </row>
    <row r="15" spans="1:51">
      <c r="B15" s="52" t="s">
        <v>27</v>
      </c>
      <c r="C15" s="53"/>
      <c r="D15" s="14">
        <v>50.884999999999998</v>
      </c>
      <c r="E15" s="58">
        <v>-0.39587000000000006</v>
      </c>
      <c r="F15" s="58">
        <v>-0.3975849999999998</v>
      </c>
      <c r="G15" s="58">
        <v>-0.39720750000000005</v>
      </c>
      <c r="H15" s="58"/>
      <c r="I15" s="58"/>
      <c r="J15" s="58">
        <v>-0.39600000000000002</v>
      </c>
      <c r="K15" s="58"/>
      <c r="L15" s="58">
        <v>-0.39737891915871293</v>
      </c>
      <c r="M15" s="58"/>
      <c r="N15" s="58">
        <v>-0.39687</v>
      </c>
      <c r="O15" s="58">
        <v>-0.39750000000000002</v>
      </c>
      <c r="P15" s="58">
        <v>-0.39692</v>
      </c>
      <c r="Q15" s="58"/>
      <c r="R15" s="58">
        <v>-0.39734000000000003</v>
      </c>
      <c r="S15" s="58"/>
      <c r="T15" s="58">
        <v>-0.39739999999999998</v>
      </c>
      <c r="U15" s="58">
        <v>-0.39740999999999999</v>
      </c>
      <c r="V15" s="58">
        <v>-0.39711999999999997</v>
      </c>
      <c r="W15" s="58">
        <v>-0.39693999999999996</v>
      </c>
      <c r="X15" s="58">
        <v>-0.39732000000000001</v>
      </c>
      <c r="Y15" s="58">
        <v>-0.39770000000000005</v>
      </c>
      <c r="Z15" s="58">
        <v>-0.39717000000000002</v>
      </c>
      <c r="AA15" s="58"/>
      <c r="AB15" s="92">
        <v>-1.7149999999997445E-3</v>
      </c>
      <c r="AC15" s="92">
        <v>3.7749999999975303E-4</v>
      </c>
      <c r="AD15" s="92"/>
      <c r="AE15" s="92"/>
      <c r="AF15" s="112">
        <v>1.207500000000028E-3</v>
      </c>
      <c r="AG15" s="92"/>
      <c r="AH15" s="112">
        <v>-1.3789191587129102E-3</v>
      </c>
      <c r="AI15" s="92"/>
      <c r="AJ15" s="112">
        <v>5.0891915871292825E-4</v>
      </c>
      <c r="AK15" s="112">
        <v>-6.3000000000001943E-4</v>
      </c>
      <c r="AL15" s="112">
        <v>5.8000000000002494E-4</v>
      </c>
      <c r="AM15" s="112"/>
      <c r="AN15" s="112">
        <v>-4.2000000000003146E-4</v>
      </c>
      <c r="AO15" s="112"/>
      <c r="AP15" s="112">
        <v>-5.9999999999948983E-5</v>
      </c>
      <c r="AQ15" s="112">
        <v>-1.0000000000010001E-5</v>
      </c>
      <c r="AR15" s="112">
        <v>2.9000000000001247E-4</v>
      </c>
      <c r="AS15" s="112">
        <v>1.8000000000001348E-4</v>
      </c>
      <c r="AT15" s="112">
        <v>-3.8000000000004697E-4</v>
      </c>
      <c r="AU15" s="112">
        <v>-3.8000000000004697E-4</v>
      </c>
      <c r="AV15" s="112">
        <v>5.3000000000003045E-4</v>
      </c>
      <c r="AW15" s="92"/>
      <c r="AX15" s="114">
        <v>-1.2999999999999678E-3</v>
      </c>
      <c r="AY15" s="115">
        <v>3.7500000000023626E-5</v>
      </c>
    </row>
    <row r="16" spans="1:51">
      <c r="B16" s="52" t="s">
        <v>28</v>
      </c>
      <c r="C16" s="53"/>
      <c r="D16" s="14">
        <v>65.893000000000001</v>
      </c>
      <c r="E16" s="58">
        <v>-0.39247000000000004</v>
      </c>
      <c r="F16" s="58">
        <v>-0.39478749999999974</v>
      </c>
      <c r="G16" s="58">
        <v>-0.39413750000000008</v>
      </c>
      <c r="H16" s="58"/>
      <c r="I16" s="58"/>
      <c r="J16" s="58">
        <v>-0.39290999999999998</v>
      </c>
      <c r="K16" s="58"/>
      <c r="L16" s="58">
        <v>-0.39416474943060725</v>
      </c>
      <c r="M16" s="58"/>
      <c r="N16" s="58">
        <v>-0.39389999999999997</v>
      </c>
      <c r="O16" s="58">
        <v>-0.39415</v>
      </c>
      <c r="P16" s="58">
        <v>-0.39374999999999999</v>
      </c>
      <c r="Q16" s="58"/>
      <c r="R16" s="58">
        <v>-0.39395000000000002</v>
      </c>
      <c r="S16" s="58"/>
      <c r="T16" s="58">
        <v>-0.39402999999999999</v>
      </c>
      <c r="U16" s="58">
        <v>-0.39383000000000001</v>
      </c>
      <c r="V16" s="58">
        <v>-0.39354</v>
      </c>
      <c r="W16" s="58">
        <v>-0.39322000000000001</v>
      </c>
      <c r="X16" s="58">
        <v>-0.39356000000000002</v>
      </c>
      <c r="Y16" s="58">
        <v>-0.39371</v>
      </c>
      <c r="Z16" s="58">
        <v>-0.39329999999999998</v>
      </c>
      <c r="AA16" s="58"/>
      <c r="AB16" s="92">
        <v>-2.3174999999996948E-3</v>
      </c>
      <c r="AC16" s="92">
        <v>6.4999999999965086E-4</v>
      </c>
      <c r="AD16" s="92"/>
      <c r="AE16" s="92"/>
      <c r="AF16" s="112">
        <v>1.2275000000001035E-3</v>
      </c>
      <c r="AG16" s="92"/>
      <c r="AH16" s="112">
        <v>-1.2547494306072715E-3</v>
      </c>
      <c r="AI16" s="92"/>
      <c r="AJ16" s="112">
        <v>2.6474943060728062E-4</v>
      </c>
      <c r="AK16" s="112">
        <v>-2.5000000000002798E-4</v>
      </c>
      <c r="AL16" s="112">
        <v>4.0000000000001146E-4</v>
      </c>
      <c r="AM16" s="112"/>
      <c r="AN16" s="112">
        <v>-2.0000000000003348E-4</v>
      </c>
      <c r="AO16" s="112"/>
      <c r="AP16" s="112">
        <v>-7.9999999999968985E-5</v>
      </c>
      <c r="AQ16" s="112">
        <v>1.9999999999997797E-4</v>
      </c>
      <c r="AR16" s="112">
        <v>2.9000000000001247E-4</v>
      </c>
      <c r="AS16" s="112">
        <v>3.1999999999998696E-4</v>
      </c>
      <c r="AT16" s="112">
        <v>-3.4000000000000696E-4</v>
      </c>
      <c r="AU16" s="112">
        <v>-1.4999999999998348E-4</v>
      </c>
      <c r="AV16" s="112">
        <v>4.1000000000002146E-4</v>
      </c>
      <c r="AW16" s="92"/>
      <c r="AX16" s="114">
        <v>-8.299999999999419E-4</v>
      </c>
      <c r="AY16" s="115">
        <v>8.3750000000010205E-4</v>
      </c>
    </row>
    <row r="17" spans="2:51">
      <c r="B17" s="52" t="s">
        <v>29</v>
      </c>
      <c r="C17" s="53"/>
      <c r="D17" s="14">
        <v>80.893000000000001</v>
      </c>
      <c r="E17" s="58">
        <v>-0.40069000000000005</v>
      </c>
      <c r="F17" s="58">
        <v>-0.4028724999999998</v>
      </c>
      <c r="G17" s="58">
        <v>-0.40230750000000015</v>
      </c>
      <c r="H17" s="58"/>
      <c r="I17" s="58"/>
      <c r="J17" s="58">
        <v>-0.40073999999999999</v>
      </c>
      <c r="K17" s="58"/>
      <c r="L17" s="58">
        <v>-0.40257058192517126</v>
      </c>
      <c r="M17" s="58"/>
      <c r="N17" s="58">
        <v>-0.40177999999999997</v>
      </c>
      <c r="O17" s="58">
        <v>-0.40246999999999999</v>
      </c>
      <c r="P17" s="58">
        <v>-0.40185999999999999</v>
      </c>
      <c r="Q17" s="58"/>
      <c r="R17" s="58">
        <v>-0.40239000000000003</v>
      </c>
      <c r="S17" s="58"/>
      <c r="T17" s="58">
        <v>-0.40231</v>
      </c>
      <c r="U17" s="58">
        <v>-0.40226000000000001</v>
      </c>
      <c r="V17" s="58">
        <v>-0.40179999999999999</v>
      </c>
      <c r="W17" s="58">
        <v>-0.40149000000000001</v>
      </c>
      <c r="X17" s="58">
        <v>-0.40187</v>
      </c>
      <c r="Y17" s="58">
        <v>-0.40217000000000003</v>
      </c>
      <c r="Z17" s="58">
        <v>-0.40157999999999999</v>
      </c>
      <c r="AA17" s="58"/>
      <c r="AB17" s="92">
        <v>-2.1824999999997541E-3</v>
      </c>
      <c r="AC17" s="92">
        <v>5.6499999999964912E-4</v>
      </c>
      <c r="AD17" s="92"/>
      <c r="AE17" s="92"/>
      <c r="AF17" s="112">
        <v>1.567500000000166E-3</v>
      </c>
      <c r="AG17" s="92"/>
      <c r="AH17" s="112">
        <v>-1.8305819251712707E-3</v>
      </c>
      <c r="AI17" s="92"/>
      <c r="AJ17" s="112">
        <v>7.9058192517128534E-4</v>
      </c>
      <c r="AK17" s="112">
        <v>-6.9000000000002393E-4</v>
      </c>
      <c r="AL17" s="112">
        <v>6.0999999999999943E-4</v>
      </c>
      <c r="AM17" s="112"/>
      <c r="AN17" s="112">
        <v>-5.3000000000003045E-4</v>
      </c>
      <c r="AO17" s="112"/>
      <c r="AP17" s="112">
        <v>8.0000000000024496E-5</v>
      </c>
      <c r="AQ17" s="112">
        <v>4.9999999999994493E-5</v>
      </c>
      <c r="AR17" s="112">
        <v>4.6000000000001595E-4</v>
      </c>
      <c r="AS17" s="112">
        <v>3.0999999999997696E-4</v>
      </c>
      <c r="AT17" s="112">
        <v>-3.7999999999999146E-4</v>
      </c>
      <c r="AU17" s="112">
        <v>-3.0000000000002247E-4</v>
      </c>
      <c r="AV17" s="112">
        <v>5.9000000000003494E-4</v>
      </c>
      <c r="AW17" s="92"/>
      <c r="AX17" s="114">
        <v>-8.8999999999994639E-4</v>
      </c>
      <c r="AY17" s="115">
        <v>7.2750000000015858E-4</v>
      </c>
    </row>
    <row r="18" spans="2:51">
      <c r="B18" s="52" t="s">
        <v>30</v>
      </c>
      <c r="C18" s="61"/>
      <c r="D18" s="14">
        <v>95.904000000000011</v>
      </c>
      <c r="E18" s="58">
        <v>-0.41286000000000006</v>
      </c>
      <c r="F18" s="58">
        <v>-0.41488249999999993</v>
      </c>
      <c r="G18" s="58">
        <v>-0.41400250000000022</v>
      </c>
      <c r="H18" s="58"/>
      <c r="I18" s="58"/>
      <c r="J18" s="58">
        <v>-0.41342000000000001</v>
      </c>
      <c r="K18" s="58"/>
      <c r="L18" s="58">
        <v>-0.41442641136356451</v>
      </c>
      <c r="M18" s="58"/>
      <c r="N18" s="58">
        <v>-0.41419</v>
      </c>
      <c r="O18" s="58">
        <v>-0.41439999999999999</v>
      </c>
      <c r="P18" s="58">
        <v>-0.41403000000000001</v>
      </c>
      <c r="Q18" s="58"/>
      <c r="R18" s="58">
        <v>-0.41428999999999999</v>
      </c>
      <c r="S18" s="58"/>
      <c r="T18" s="58">
        <v>-0.41455999999999998</v>
      </c>
      <c r="U18" s="58">
        <v>-0.41420000000000001</v>
      </c>
      <c r="V18" s="58">
        <v>-0.41370000000000001</v>
      </c>
      <c r="W18" s="58">
        <v>-0.41337000000000002</v>
      </c>
      <c r="X18" s="58">
        <v>-0.41399000000000002</v>
      </c>
      <c r="Y18" s="58">
        <v>-0.41422000000000003</v>
      </c>
      <c r="Z18" s="58">
        <v>-0.41382999999999998</v>
      </c>
      <c r="AA18" s="58"/>
      <c r="AB18" s="92">
        <v>-2.0224999999998716E-3</v>
      </c>
      <c r="AC18" s="92">
        <v>8.7999999999971434E-4</v>
      </c>
      <c r="AD18" s="92"/>
      <c r="AE18" s="92"/>
      <c r="AF18" s="112">
        <v>5.8250000000020785E-4</v>
      </c>
      <c r="AG18" s="92"/>
      <c r="AH18" s="112">
        <v>-1.0064113635644967E-3</v>
      </c>
      <c r="AI18" s="92"/>
      <c r="AJ18" s="112">
        <v>2.3641136356450376E-4</v>
      </c>
      <c r="AK18" s="112">
        <v>-2.0999999999998797E-4</v>
      </c>
      <c r="AL18" s="112">
        <v>3.6999999999998145E-4</v>
      </c>
      <c r="AM18" s="112"/>
      <c r="AN18" s="112">
        <v>-2.5999999999998247E-4</v>
      </c>
      <c r="AO18" s="112"/>
      <c r="AP18" s="112">
        <v>-2.6999999999999247E-4</v>
      </c>
      <c r="AQ18" s="112">
        <v>3.5999999999997145E-4</v>
      </c>
      <c r="AR18" s="112">
        <v>5.0000000000000044E-4</v>
      </c>
      <c r="AS18" s="112">
        <v>3.2999999999999696E-4</v>
      </c>
      <c r="AT18" s="112">
        <v>-6.2000000000000943E-4</v>
      </c>
      <c r="AU18" s="112">
        <v>-2.3000000000000798E-4</v>
      </c>
      <c r="AV18" s="112">
        <v>3.9000000000005697E-4</v>
      </c>
      <c r="AW18" s="92"/>
      <c r="AX18" s="114">
        <v>-9.6999999999991537E-4</v>
      </c>
      <c r="AY18" s="115">
        <v>1.725000000002419E-4</v>
      </c>
    </row>
    <row r="19" spans="2:51">
      <c r="B19" s="61" t="s">
        <v>12</v>
      </c>
      <c r="C19" s="53"/>
      <c r="D19" s="62">
        <v>97.97590000000001</v>
      </c>
      <c r="E19" s="63">
        <v>-0.41997000000000007</v>
      </c>
      <c r="F19" s="63">
        <v>-0.42099249999999988</v>
      </c>
      <c r="G19" s="63">
        <v>-0.4203725000000002</v>
      </c>
      <c r="H19" s="63"/>
      <c r="I19" s="63"/>
      <c r="J19" s="63">
        <v>-0.41937999999999998</v>
      </c>
      <c r="K19" s="63"/>
      <c r="L19" s="63">
        <v>-0.42088583571993032</v>
      </c>
      <c r="M19" s="63"/>
      <c r="N19" s="63">
        <v>-0.42009000000000002</v>
      </c>
      <c r="O19" s="63">
        <v>-0.42070000000000002</v>
      </c>
      <c r="P19" s="63">
        <v>-0.42009000000000002</v>
      </c>
      <c r="Q19" s="63"/>
      <c r="R19" s="63">
        <v>-0.42080000000000001</v>
      </c>
      <c r="S19" s="63"/>
      <c r="T19" s="63">
        <v>-0.42083999999999999</v>
      </c>
      <c r="U19" s="63">
        <v>-0.42061999999999999</v>
      </c>
      <c r="V19" s="63">
        <v>-0.42002</v>
      </c>
      <c r="W19" s="63">
        <v>-0.41978000000000004</v>
      </c>
      <c r="X19" s="63">
        <v>-0.42027999999999999</v>
      </c>
      <c r="Y19" s="63">
        <v>-0.42052</v>
      </c>
      <c r="Z19" s="63">
        <v>-0.41985</v>
      </c>
      <c r="AA19" s="63"/>
      <c r="AB19" s="92">
        <v>-1.0224999999998152E-3</v>
      </c>
      <c r="AC19" s="92">
        <v>6.1999999999967637E-4</v>
      </c>
      <c r="AD19" s="92"/>
      <c r="AE19" s="92"/>
      <c r="AF19" s="112">
        <v>9.9250000000022931E-4</v>
      </c>
      <c r="AG19" s="92"/>
      <c r="AH19" s="112">
        <v>-1.5058357199303485E-3</v>
      </c>
      <c r="AI19" s="92"/>
      <c r="AJ19" s="112">
        <v>7.9583571993030455E-4</v>
      </c>
      <c r="AK19" s="112">
        <v>-6.0999999999999943E-4</v>
      </c>
      <c r="AL19" s="112">
        <v>6.0999999999999943E-4</v>
      </c>
      <c r="AM19" s="112"/>
      <c r="AN19" s="112">
        <v>-7.0999999999998842E-4</v>
      </c>
      <c r="AO19" s="112"/>
      <c r="AP19" s="112">
        <v>-3.9999999999984492E-5</v>
      </c>
      <c r="AQ19" s="112">
        <v>2.1999999999999797E-4</v>
      </c>
      <c r="AR19" s="112">
        <v>5.9999999999998943E-4</v>
      </c>
      <c r="AS19" s="112">
        <v>2.3999999999996247E-4</v>
      </c>
      <c r="AT19" s="112">
        <v>-4.9999999999994493E-4</v>
      </c>
      <c r="AU19" s="112">
        <v>-2.4000000000001798E-4</v>
      </c>
      <c r="AV19" s="112">
        <v>6.7000000000000393E-4</v>
      </c>
      <c r="AW19" s="92"/>
      <c r="AX19" s="114">
        <v>1.200000000000645E-4</v>
      </c>
      <c r="AY19" s="115">
        <v>5.2250000000020336E-4</v>
      </c>
    </row>
    <row r="20" spans="2:51">
      <c r="B20" s="52" t="s">
        <v>31</v>
      </c>
      <c r="C20" s="53"/>
      <c r="D20" s="14">
        <v>110.90900000000001</v>
      </c>
      <c r="E20" s="58">
        <v>-0.41555000000000009</v>
      </c>
      <c r="F20" s="59"/>
      <c r="G20" s="58">
        <v>-0.41607749999999999</v>
      </c>
      <c r="H20" s="58"/>
      <c r="I20" s="58"/>
      <c r="J20" s="58">
        <v>-0.41537000000000002</v>
      </c>
      <c r="K20" s="58"/>
      <c r="L20" s="58">
        <v>-0.41642224246895998</v>
      </c>
      <c r="M20" s="58"/>
      <c r="N20" s="58">
        <v>-0.41566999999999998</v>
      </c>
      <c r="O20" s="58">
        <v>-0.41628999999999999</v>
      </c>
      <c r="P20" s="58">
        <v>-0.41565000000000002</v>
      </c>
      <c r="Q20" s="58"/>
      <c r="R20" s="58">
        <v>-0.41454999999999997</v>
      </c>
      <c r="S20" s="58"/>
      <c r="T20" s="58">
        <v>-0.41613</v>
      </c>
      <c r="U20" s="58">
        <v>-0.41598000000000002</v>
      </c>
      <c r="V20" s="58">
        <v>-0.41525000000000001</v>
      </c>
      <c r="W20" s="58">
        <v>-0.41498999999999997</v>
      </c>
      <c r="X20" s="58">
        <v>-0.41563</v>
      </c>
      <c r="Y20" s="58">
        <v>-0.41564000000000001</v>
      </c>
      <c r="Z20" s="58">
        <v>-0.41499999999999998</v>
      </c>
      <c r="AA20" s="58"/>
      <c r="AB20" s="92"/>
      <c r="AC20" s="112">
        <v>-5.2749999999990305E-4</v>
      </c>
      <c r="AD20" s="92"/>
      <c r="AE20" s="92"/>
      <c r="AF20" s="112">
        <v>7.0749999999997204E-4</v>
      </c>
      <c r="AG20" s="92"/>
      <c r="AH20" s="112">
        <v>-1.052242468959963E-3</v>
      </c>
      <c r="AI20" s="92"/>
      <c r="AJ20" s="112">
        <v>7.5224246895999602E-4</v>
      </c>
      <c r="AK20" s="112">
        <v>-6.2000000000000943E-4</v>
      </c>
      <c r="AL20" s="112">
        <v>6.3999999999997392E-4</v>
      </c>
      <c r="AM20" s="112"/>
      <c r="AN20" s="112">
        <v>1.1000000000000454E-3</v>
      </c>
      <c r="AO20" s="112"/>
      <c r="AP20" s="112">
        <v>-1.5800000000000258E-3</v>
      </c>
      <c r="AQ20" s="112">
        <v>1.4999999999998348E-4</v>
      </c>
      <c r="AR20" s="112">
        <v>7.3000000000000842E-4</v>
      </c>
      <c r="AS20" s="112">
        <v>2.6000000000003798E-4</v>
      </c>
      <c r="AT20" s="112">
        <v>-6.4000000000002943E-4</v>
      </c>
      <c r="AU20" s="112">
        <v>-1.0000000000010001E-5</v>
      </c>
      <c r="AV20" s="112">
        <v>6.4000000000002943E-4</v>
      </c>
      <c r="AW20" s="92"/>
      <c r="AX20" s="114">
        <v>5.5000000000010596E-4</v>
      </c>
      <c r="AY20" s="115">
        <v>1.077500000000009E-3</v>
      </c>
    </row>
    <row r="21" spans="2:51">
      <c r="B21" s="52" t="s">
        <v>32</v>
      </c>
      <c r="C21" s="53"/>
      <c r="D21" s="14">
        <v>125.90600000000001</v>
      </c>
      <c r="E21" s="58">
        <v>-0.40869000000000005</v>
      </c>
      <c r="F21" s="59"/>
      <c r="G21" s="58">
        <v>-0.40954750000000001</v>
      </c>
      <c r="H21" s="58"/>
      <c r="I21" s="58"/>
      <c r="J21" s="58">
        <v>-0.40887000000000001</v>
      </c>
      <c r="K21" s="58"/>
      <c r="L21" s="58">
        <v>-0.40994807579702502</v>
      </c>
      <c r="M21" s="58"/>
      <c r="N21" s="58">
        <v>-0.40933999999999998</v>
      </c>
      <c r="O21" s="58">
        <v>-0.4098</v>
      </c>
      <c r="P21" s="58">
        <v>-0.4093</v>
      </c>
      <c r="Q21" s="58"/>
      <c r="R21" s="58">
        <v>-0.40976000000000001</v>
      </c>
      <c r="S21" s="58"/>
      <c r="T21" s="58">
        <v>-0.40969</v>
      </c>
      <c r="U21" s="58">
        <v>-0.40947</v>
      </c>
      <c r="V21" s="58">
        <v>-0.40886</v>
      </c>
      <c r="W21" s="58">
        <v>-0.40847</v>
      </c>
      <c r="X21" s="58">
        <v>-0.40895999999999999</v>
      </c>
      <c r="Y21" s="58">
        <v>-0.40895000000000004</v>
      </c>
      <c r="Z21" s="58">
        <v>-0.40833999999999998</v>
      </c>
      <c r="AA21" s="58"/>
      <c r="AB21" s="92"/>
      <c r="AC21" s="112">
        <v>-8.5749999999995552E-4</v>
      </c>
      <c r="AD21" s="92"/>
      <c r="AE21" s="92"/>
      <c r="AF21" s="112">
        <v>6.7749999999999755E-4</v>
      </c>
      <c r="AG21" s="92"/>
      <c r="AH21" s="112">
        <v>-1.0780757970250132E-3</v>
      </c>
      <c r="AI21" s="92"/>
      <c r="AJ21" s="112">
        <v>6.0807579702504277E-4</v>
      </c>
      <c r="AK21" s="112">
        <v>-4.6000000000001595E-4</v>
      </c>
      <c r="AL21" s="112">
        <v>5.0000000000000044E-4</v>
      </c>
      <c r="AM21" s="112"/>
      <c r="AN21" s="112">
        <v>-4.6000000000001595E-4</v>
      </c>
      <c r="AO21" s="112"/>
      <c r="AP21" s="112">
        <v>7.0000000000014495E-5</v>
      </c>
      <c r="AQ21" s="112">
        <v>2.1999999999999797E-4</v>
      </c>
      <c r="AR21" s="112">
        <v>6.0999999999999943E-4</v>
      </c>
      <c r="AS21" s="112">
        <v>3.9000000000000146E-4</v>
      </c>
      <c r="AT21" s="112">
        <v>-4.8999999999999044E-4</v>
      </c>
      <c r="AU21" s="112">
        <v>9.9999999999544897E-6</v>
      </c>
      <c r="AV21" s="112">
        <v>6.1000000000005494E-4</v>
      </c>
      <c r="AW21" s="92"/>
      <c r="AX21" s="114">
        <v>3.5000000000007248E-4</v>
      </c>
      <c r="AY21" s="115">
        <v>1.207500000000028E-3</v>
      </c>
    </row>
    <row r="22" spans="2:51">
      <c r="B22" s="52" t="s">
        <v>33</v>
      </c>
      <c r="C22" s="53"/>
      <c r="D22" s="14">
        <v>140.88200000000001</v>
      </c>
      <c r="E22" s="58">
        <v>-0.40926000000000007</v>
      </c>
      <c r="F22" s="59"/>
      <c r="G22" s="58">
        <v>-0.40973000000000015</v>
      </c>
      <c r="H22" s="58"/>
      <c r="I22" s="58"/>
      <c r="J22" s="58">
        <v>-0.40810999999999997</v>
      </c>
      <c r="K22" s="58"/>
      <c r="L22" s="58">
        <v>-0.41001391495959766</v>
      </c>
      <c r="M22" s="58"/>
      <c r="N22" s="58">
        <v>-0.40900999999999998</v>
      </c>
      <c r="O22" s="58">
        <v>-0.4098</v>
      </c>
      <c r="P22" s="58">
        <v>-0.40905000000000002</v>
      </c>
      <c r="Q22" s="58"/>
      <c r="R22" s="58">
        <v>-0.40971000000000002</v>
      </c>
      <c r="S22" s="58"/>
      <c r="T22" s="58">
        <v>-0.40937000000000001</v>
      </c>
      <c r="U22" s="58">
        <v>-0.40922999999999998</v>
      </c>
      <c r="V22" s="58">
        <v>-0.40851999999999999</v>
      </c>
      <c r="W22" s="58">
        <v>-0.40810000000000002</v>
      </c>
      <c r="X22" s="138">
        <v>-0.40833000000000003</v>
      </c>
      <c r="Y22" s="138">
        <v>-0.40834000000000004</v>
      </c>
      <c r="Z22" s="138">
        <v>-0.40755000000000002</v>
      </c>
      <c r="AA22" s="58"/>
      <c r="AB22" s="92"/>
      <c r="AC22" s="112">
        <v>-4.7000000000008146E-4</v>
      </c>
      <c r="AD22" s="92"/>
      <c r="AE22" s="92"/>
      <c r="AF22" s="112">
        <v>1.6200000000001769E-3</v>
      </c>
      <c r="AG22" s="92"/>
      <c r="AH22" s="112">
        <v>-1.9039149595976856E-3</v>
      </c>
      <c r="AI22" s="92"/>
      <c r="AJ22" s="112">
        <v>1.0039149595976737E-3</v>
      </c>
      <c r="AK22" s="112">
        <v>-7.9000000000001291E-4</v>
      </c>
      <c r="AL22" s="112">
        <v>7.4999999999997291E-4</v>
      </c>
      <c r="AM22" s="112"/>
      <c r="AN22" s="112">
        <v>-6.5999999999999392E-4</v>
      </c>
      <c r="AO22" s="112"/>
      <c r="AP22" s="112">
        <v>3.4000000000000696E-4</v>
      </c>
      <c r="AQ22" s="112">
        <v>1.4000000000002899E-4</v>
      </c>
      <c r="AR22" s="112">
        <v>7.0999999999998842E-4</v>
      </c>
      <c r="AS22" s="112">
        <v>4.1999999999997595E-4</v>
      </c>
      <c r="AT22" s="112">
        <v>-2.3000000000000798E-4</v>
      </c>
      <c r="AU22" s="112">
        <v>-1.0000000000010001E-5</v>
      </c>
      <c r="AV22" s="112">
        <v>7.9000000000001291E-4</v>
      </c>
      <c r="AW22" s="92"/>
      <c r="AX22" s="114">
        <v>1.7100000000000448E-3</v>
      </c>
      <c r="AY22" s="115">
        <v>2.1800000000001263E-3</v>
      </c>
    </row>
    <row r="23" spans="2:51">
      <c r="B23" s="52" t="s">
        <v>34</v>
      </c>
      <c r="C23" s="53"/>
      <c r="D23" s="14">
        <v>155.886</v>
      </c>
      <c r="E23" s="58">
        <v>-0.41779000000000005</v>
      </c>
      <c r="F23" s="59"/>
      <c r="G23" s="58">
        <v>-0.41820000000000029</v>
      </c>
      <c r="H23" s="58"/>
      <c r="I23" s="58"/>
      <c r="J23" s="58">
        <v>-0.41682000000000002</v>
      </c>
      <c r="K23" s="58"/>
      <c r="L23" s="58">
        <v>-0.41864974634282681</v>
      </c>
      <c r="M23" s="58"/>
      <c r="N23" s="58">
        <v>-0.41792000000000001</v>
      </c>
      <c r="O23" s="58">
        <v>-0.41844999999999999</v>
      </c>
      <c r="P23" s="58">
        <v>-0.41786000000000001</v>
      </c>
      <c r="Q23" s="58"/>
      <c r="R23" s="58">
        <v>-0.41836000000000001</v>
      </c>
      <c r="S23" s="58"/>
      <c r="T23" s="58">
        <v>-0.41826000000000002</v>
      </c>
      <c r="U23" s="58">
        <v>-0.41800999999999999</v>
      </c>
      <c r="V23" s="58">
        <v>-0.41743000000000002</v>
      </c>
      <c r="W23" s="58">
        <v>-0.41693999999999998</v>
      </c>
      <c r="X23" s="138">
        <v>-0.41303000000000001</v>
      </c>
      <c r="Y23" s="138">
        <v>-0.41718000000000005</v>
      </c>
      <c r="Z23" s="138">
        <v>-0.41647000000000001</v>
      </c>
      <c r="AA23" s="58"/>
      <c r="AB23" s="92"/>
      <c r="AC23" s="112">
        <v>-4.100000000002435E-4</v>
      </c>
      <c r="AD23" s="92"/>
      <c r="AE23" s="92"/>
      <c r="AF23" s="112">
        <v>1.3800000000002699E-3</v>
      </c>
      <c r="AG23" s="92"/>
      <c r="AH23" s="112">
        <v>-1.8297463428267879E-3</v>
      </c>
      <c r="AI23" s="92"/>
      <c r="AJ23" s="112">
        <v>7.2974634282679807E-4</v>
      </c>
      <c r="AK23" s="112">
        <v>-5.2999999999997494E-4</v>
      </c>
      <c r="AL23" s="112">
        <v>5.8999999999997943E-4</v>
      </c>
      <c r="AM23" s="112"/>
      <c r="AN23" s="112">
        <v>-5.0000000000000044E-4</v>
      </c>
      <c r="AO23" s="112"/>
      <c r="AP23" s="112">
        <v>9.9999999999988987E-5</v>
      </c>
      <c r="AQ23" s="112">
        <v>2.5000000000002798E-4</v>
      </c>
      <c r="AR23" s="112">
        <v>5.7999999999996943E-4</v>
      </c>
      <c r="AS23" s="112">
        <v>4.9000000000004595E-4</v>
      </c>
      <c r="AT23" s="137">
        <v>3.9099999999999691E-3</v>
      </c>
      <c r="AU23" s="137">
        <v>-4.1500000000000425E-3</v>
      </c>
      <c r="AV23" s="137">
        <v>7.1000000000004393E-4</v>
      </c>
      <c r="AW23" s="92"/>
      <c r="AX23" s="114">
        <v>1.3200000000000434E-3</v>
      </c>
      <c r="AY23" s="115">
        <v>1.7300000000002869E-3</v>
      </c>
    </row>
    <row r="24" spans="2:51">
      <c r="B24" s="52" t="s">
        <v>35</v>
      </c>
      <c r="C24" s="53"/>
      <c r="D24" s="14">
        <v>170.88500000000002</v>
      </c>
      <c r="E24" s="58">
        <v>-0.41860000000000008</v>
      </c>
      <c r="F24" s="59"/>
      <c r="G24" s="58">
        <v>-0.4199625000000004</v>
      </c>
      <c r="H24" s="58"/>
      <c r="I24" s="58"/>
      <c r="J24" s="58">
        <v>-0.41877999999999999</v>
      </c>
      <c r="K24" s="58"/>
      <c r="L24" s="58">
        <v>-0.42055557911522445</v>
      </c>
      <c r="M24" s="58"/>
      <c r="N24" s="58">
        <v>-0.41963</v>
      </c>
      <c r="O24" s="58">
        <v>-0.42044999999999999</v>
      </c>
      <c r="P24" s="58">
        <v>-0.41971000000000003</v>
      </c>
      <c r="Q24" s="58"/>
      <c r="R24" s="58">
        <v>-0.42032999999999998</v>
      </c>
      <c r="S24" s="58"/>
      <c r="T24" s="58">
        <v>-0.42026999999999998</v>
      </c>
      <c r="U24" s="58">
        <v>-0.42004999999999998</v>
      </c>
      <c r="V24" s="58">
        <v>-0.41936000000000001</v>
      </c>
      <c r="W24" s="58">
        <v>-0.41890000000000005</v>
      </c>
      <c r="X24" s="58">
        <v>-0.41915999999999998</v>
      </c>
      <c r="Y24" s="58">
        <v>-0.41940000000000005</v>
      </c>
      <c r="Z24" s="58">
        <v>-0.41843999999999998</v>
      </c>
      <c r="AA24" s="58"/>
      <c r="AB24" s="92"/>
      <c r="AC24" s="112">
        <v>-1.3625000000003218E-3</v>
      </c>
      <c r="AD24" s="92"/>
      <c r="AE24" s="92"/>
      <c r="AF24" s="112">
        <v>1.1825000000004193E-3</v>
      </c>
      <c r="AG24" s="92"/>
      <c r="AH24" s="112">
        <v>-1.7755791152244682E-3</v>
      </c>
      <c r="AI24" s="92"/>
      <c r="AJ24" s="112">
        <v>9.255791152244508E-4</v>
      </c>
      <c r="AK24" s="112">
        <v>-8.1999999999998741E-4</v>
      </c>
      <c r="AL24" s="112">
        <v>7.3999999999996291E-4</v>
      </c>
      <c r="AM24" s="112"/>
      <c r="AN24" s="112">
        <v>-6.1999999999995392E-4</v>
      </c>
      <c r="AO24" s="112"/>
      <c r="AP24" s="112">
        <v>6.0000000000004494E-5</v>
      </c>
      <c r="AQ24" s="112">
        <v>2.1999999999999797E-4</v>
      </c>
      <c r="AR24" s="112">
        <v>6.8999999999996842E-4</v>
      </c>
      <c r="AS24" s="112">
        <v>4.5999999999996044E-4</v>
      </c>
      <c r="AT24" s="112">
        <v>-2.5999999999992696E-4</v>
      </c>
      <c r="AU24" s="112">
        <v>-2.4000000000007349E-4</v>
      </c>
      <c r="AV24" s="112">
        <v>9.6000000000007191E-4</v>
      </c>
      <c r="AW24" s="92"/>
      <c r="AX24" s="114">
        <v>1.600000000001045E-4</v>
      </c>
      <c r="AY24" s="115">
        <v>1.5225000000004263E-3</v>
      </c>
    </row>
    <row r="25" spans="2:51">
      <c r="B25" s="52" t="s">
        <v>36</v>
      </c>
      <c r="C25" s="53"/>
      <c r="D25" s="14">
        <v>185.87900000000002</v>
      </c>
      <c r="E25" s="58">
        <v>-0.41963972699999974</v>
      </c>
      <c r="F25" s="59"/>
      <c r="G25" s="58">
        <v>-0.42091750000000044</v>
      </c>
      <c r="H25" s="58"/>
      <c r="I25" s="58"/>
      <c r="J25" s="58">
        <v>-0.42026000000000002</v>
      </c>
      <c r="K25" s="58"/>
      <c r="L25" s="58">
        <v>-0.42147141327679055</v>
      </c>
      <c r="M25" s="58"/>
      <c r="N25" s="58">
        <v>-0.42071999999999998</v>
      </c>
      <c r="O25" s="58">
        <v>-0.42144999999999999</v>
      </c>
      <c r="P25" s="58">
        <v>-0.42081000000000002</v>
      </c>
      <c r="Q25" s="58"/>
      <c r="R25" s="58">
        <v>-0.42137000000000002</v>
      </c>
      <c r="S25" s="58"/>
      <c r="T25" s="58">
        <v>-0.42113</v>
      </c>
      <c r="U25" s="58">
        <v>-0.42085</v>
      </c>
      <c r="V25" s="58">
        <v>-0.42030000000000001</v>
      </c>
      <c r="W25" s="58">
        <v>-0.41969000000000001</v>
      </c>
      <c r="X25" s="58">
        <v>-0.41825000000000001</v>
      </c>
      <c r="Y25" s="58">
        <v>-0.41984000000000005</v>
      </c>
      <c r="Z25" s="58">
        <v>-0.41881000000000002</v>
      </c>
      <c r="AA25" s="58"/>
      <c r="AB25" s="92"/>
      <c r="AC25" s="112">
        <v>-1.2777730000007037E-3</v>
      </c>
      <c r="AD25" s="92"/>
      <c r="AE25" s="92"/>
      <c r="AF25" s="112">
        <v>6.5750000000042164E-4</v>
      </c>
      <c r="AG25" s="92"/>
      <c r="AH25" s="112">
        <v>-1.2114132767905295E-3</v>
      </c>
      <c r="AI25" s="92"/>
      <c r="AJ25" s="112">
        <v>7.5141327679056902E-4</v>
      </c>
      <c r="AK25" s="112">
        <v>-7.3000000000000842E-4</v>
      </c>
      <c r="AL25" s="112">
        <v>6.3999999999997392E-4</v>
      </c>
      <c r="AM25" s="112"/>
      <c r="AN25" s="112">
        <v>-5.6000000000000494E-4</v>
      </c>
      <c r="AO25" s="112"/>
      <c r="AP25" s="112">
        <v>2.4000000000001798E-4</v>
      </c>
      <c r="AQ25" s="112">
        <v>2.8000000000000247E-4</v>
      </c>
      <c r="AR25" s="112">
        <v>5.4999999999999494E-4</v>
      </c>
      <c r="AS25" s="112">
        <v>6.0999999999999943E-4</v>
      </c>
      <c r="AT25" s="112">
        <v>1.4399999999999968E-3</v>
      </c>
      <c r="AU25" s="112">
        <v>-1.5900000000000358E-3</v>
      </c>
      <c r="AV25" s="112">
        <v>1.0300000000000309E-3</v>
      </c>
      <c r="AW25" s="92"/>
      <c r="AX25" s="114">
        <v>8.2972699999972477E-4</v>
      </c>
      <c r="AY25" s="115">
        <v>2.1075000000004285E-3</v>
      </c>
    </row>
    <row r="26" spans="2:51">
      <c r="B26" s="52" t="s">
        <v>37</v>
      </c>
      <c r="C26" s="52"/>
      <c r="D26" s="14">
        <v>200.9</v>
      </c>
      <c r="E26" s="58">
        <v>-0.43393945399999934</v>
      </c>
      <c r="F26" s="59"/>
      <c r="G26" s="58">
        <v>-0.43259000000000047</v>
      </c>
      <c r="H26" s="58"/>
      <c r="I26" s="58"/>
      <c r="J26" s="58">
        <v>-0.43134</v>
      </c>
      <c r="K26" s="58"/>
      <c r="L26" s="58">
        <v>-0.43322723993684692</v>
      </c>
      <c r="M26" s="58"/>
      <c r="N26" s="58">
        <v>-0.43221999999999999</v>
      </c>
      <c r="O26" s="58">
        <v>-0.43326999999999999</v>
      </c>
      <c r="P26" s="58">
        <v>-0.43253999999999998</v>
      </c>
      <c r="Q26" s="58"/>
      <c r="R26" s="58">
        <v>-0.43325999999999998</v>
      </c>
      <c r="S26" s="58"/>
      <c r="T26" s="58">
        <v>-0.43307000000000001</v>
      </c>
      <c r="U26" s="58">
        <v>-0.433</v>
      </c>
      <c r="V26" s="58">
        <v>-0.43241000000000002</v>
      </c>
      <c r="W26" s="58">
        <v>-0.43198000000000003</v>
      </c>
      <c r="X26" s="58">
        <v>-0.43193999999999999</v>
      </c>
      <c r="Y26" s="58">
        <v>-0.43236000000000002</v>
      </c>
      <c r="Z26" s="58">
        <v>-0.43125000000000002</v>
      </c>
      <c r="AA26" s="58"/>
      <c r="AB26" s="92"/>
      <c r="AC26" s="112">
        <v>1.349453999998862E-3</v>
      </c>
      <c r="AD26" s="92"/>
      <c r="AE26" s="92"/>
      <c r="AF26" s="112">
        <v>1.250000000000473E-3</v>
      </c>
      <c r="AG26" s="92"/>
      <c r="AH26" s="112">
        <v>-1.8872399368469184E-3</v>
      </c>
      <c r="AI26" s="92"/>
      <c r="AJ26" s="112">
        <v>1.0072399368469265E-3</v>
      </c>
      <c r="AK26" s="112">
        <v>-1.0499999999999954E-3</v>
      </c>
      <c r="AL26" s="112">
        <v>7.3000000000000842E-4</v>
      </c>
      <c r="AM26" s="112"/>
      <c r="AN26" s="112">
        <v>-7.1999999999999842E-4</v>
      </c>
      <c r="AO26" s="112"/>
      <c r="AP26" s="112">
        <v>1.8999999999996797E-4</v>
      </c>
      <c r="AQ26" s="112">
        <v>7.0000000000014495E-5</v>
      </c>
      <c r="AR26" s="112">
        <v>5.8999999999997943E-4</v>
      </c>
      <c r="AS26" s="112">
        <v>4.2999999999998595E-4</v>
      </c>
      <c r="AT26" s="112">
        <v>4.0000000000040004E-5</v>
      </c>
      <c r="AU26" s="112">
        <v>-4.2000000000003146E-4</v>
      </c>
      <c r="AV26" s="112">
        <v>1.1099999999999999E-3</v>
      </c>
      <c r="AW26" s="92"/>
      <c r="AX26" s="114">
        <v>2.6894539999993139E-3</v>
      </c>
      <c r="AY26" s="115">
        <v>1.3400000000004519E-3</v>
      </c>
    </row>
    <row r="27" spans="2:51">
      <c r="B27" s="52" t="s">
        <v>38</v>
      </c>
      <c r="C27" s="53"/>
      <c r="D27" s="14">
        <v>215.90100000000001</v>
      </c>
      <c r="E27" s="58">
        <v>-0.43402945399999932</v>
      </c>
      <c r="F27" s="59"/>
      <c r="G27" s="58">
        <v>-0.43322000000000055</v>
      </c>
      <c r="H27" s="58"/>
      <c r="I27" s="58"/>
      <c r="J27" s="58">
        <v>-0.43164000000000002</v>
      </c>
      <c r="K27" s="58"/>
      <c r="L27" s="58">
        <v>-0.43381307215357712</v>
      </c>
      <c r="M27" s="58"/>
      <c r="N27" s="58">
        <v>-0.43313999999999997</v>
      </c>
      <c r="O27" s="58">
        <v>-0.43397000000000002</v>
      </c>
      <c r="P27" s="58">
        <v>-0.43340000000000001</v>
      </c>
      <c r="Q27" s="58"/>
      <c r="R27" s="58">
        <v>-0.43403999999999998</v>
      </c>
      <c r="S27" s="58"/>
      <c r="T27" s="58">
        <v>-0.43386999999999998</v>
      </c>
      <c r="U27" s="58">
        <v>-0.43370999999999998</v>
      </c>
      <c r="V27" s="58">
        <v>-0.43314999999999998</v>
      </c>
      <c r="W27" s="58">
        <v>-0.43262</v>
      </c>
      <c r="X27" s="58">
        <v>-0.43241000000000002</v>
      </c>
      <c r="Y27" s="58">
        <v>-0.43295</v>
      </c>
      <c r="Z27" s="58">
        <v>-0.43193999999999999</v>
      </c>
      <c r="AA27" s="58"/>
      <c r="AB27" s="92"/>
      <c r="AC27" s="112">
        <v>8.0945399999876599E-4</v>
      </c>
      <c r="AD27" s="92"/>
      <c r="AE27" s="92"/>
      <c r="AF27" s="112">
        <v>1.5800000000005254E-3</v>
      </c>
      <c r="AG27" s="92"/>
      <c r="AH27" s="112">
        <v>-2.1730721535770936E-3</v>
      </c>
      <c r="AI27" s="92"/>
      <c r="AJ27" s="112">
        <v>6.7307215357714778E-4</v>
      </c>
      <c r="AK27" s="112">
        <v>-8.3000000000005292E-4</v>
      </c>
      <c r="AL27" s="112">
        <v>5.7000000000001494E-4</v>
      </c>
      <c r="AM27" s="112"/>
      <c r="AN27" s="112">
        <v>-6.3999999999997392E-4</v>
      </c>
      <c r="AO27" s="112"/>
      <c r="AP27" s="112">
        <v>1.7000000000000348E-4</v>
      </c>
      <c r="AQ27" s="112">
        <v>1.5999999999999348E-4</v>
      </c>
      <c r="AR27" s="112">
        <v>5.6000000000000494E-4</v>
      </c>
      <c r="AS27" s="112">
        <v>5.2999999999997494E-4</v>
      </c>
      <c r="AT27" s="112">
        <v>2.0999999999998797E-4</v>
      </c>
      <c r="AU27" s="112">
        <v>-5.3999999999998494E-4</v>
      </c>
      <c r="AV27" s="112">
        <v>1.0100000000000109E-3</v>
      </c>
      <c r="AW27" s="92"/>
      <c r="AX27" s="114">
        <v>2.0894539999993245E-3</v>
      </c>
      <c r="AY27" s="115">
        <v>1.2800000000005585E-3</v>
      </c>
    </row>
    <row r="28" spans="2:51">
      <c r="B28" s="52" t="s">
        <v>39</v>
      </c>
      <c r="C28" s="53"/>
      <c r="D28" s="14">
        <v>230.887</v>
      </c>
      <c r="E28" s="58">
        <v>-0.43484945399999936</v>
      </c>
      <c r="F28" s="59"/>
      <c r="G28" s="58">
        <v>-0.43384250000000057</v>
      </c>
      <c r="H28" s="58"/>
      <c r="I28" s="58"/>
      <c r="J28" s="58">
        <v>-0.43169999999999997</v>
      </c>
      <c r="K28" s="58"/>
      <c r="L28" s="58">
        <v>-0.43410890853781281</v>
      </c>
      <c r="M28" s="58"/>
      <c r="N28" s="58">
        <v>-0.43295</v>
      </c>
      <c r="O28" s="58">
        <v>-0.43417</v>
      </c>
      <c r="P28" s="58">
        <v>-0.43339</v>
      </c>
      <c r="Q28" s="58"/>
      <c r="R28" s="58">
        <v>-0.43426999999999999</v>
      </c>
      <c r="S28" s="58"/>
      <c r="T28" s="58">
        <v>-0.43362000000000001</v>
      </c>
      <c r="U28" s="58">
        <v>-0.43376999999999999</v>
      </c>
      <c r="V28" s="58">
        <v>-0.43328</v>
      </c>
      <c r="W28" s="58">
        <v>-0.43266000000000004</v>
      </c>
      <c r="X28" s="58">
        <v>-0.43221999999999999</v>
      </c>
      <c r="Y28" s="58">
        <v>-0.43272000000000005</v>
      </c>
      <c r="Z28" s="58">
        <v>-0.43149999999999999</v>
      </c>
      <c r="AA28" s="58"/>
      <c r="AB28" s="92"/>
      <c r="AC28" s="112">
        <v>1.0069539999987831E-3</v>
      </c>
      <c r="AD28" s="92"/>
      <c r="AE28" s="92"/>
      <c r="AF28" s="112">
        <v>2.1425000000006023E-3</v>
      </c>
      <c r="AG28" s="92"/>
      <c r="AH28" s="112">
        <v>-2.4089085378128372E-3</v>
      </c>
      <c r="AI28" s="92"/>
      <c r="AJ28" s="112">
        <v>1.1589085378128083E-3</v>
      </c>
      <c r="AK28" s="112">
        <v>-1.2199999999999989E-3</v>
      </c>
      <c r="AL28" s="112">
        <v>7.8000000000000291E-4</v>
      </c>
      <c r="AM28" s="112"/>
      <c r="AN28" s="112">
        <v>-8.799999999999919E-4</v>
      </c>
      <c r="AO28" s="112"/>
      <c r="AP28" s="112">
        <v>6.4999999999998392E-4</v>
      </c>
      <c r="AQ28" s="112">
        <v>-1.4999999999998348E-4</v>
      </c>
      <c r="AR28" s="112">
        <v>4.8999999999999044E-4</v>
      </c>
      <c r="AS28" s="112">
        <v>6.1999999999995392E-4</v>
      </c>
      <c r="AT28" s="112">
        <v>4.4000000000005146E-4</v>
      </c>
      <c r="AU28" s="112">
        <v>-5.0000000000005596E-4</v>
      </c>
      <c r="AV28" s="112">
        <v>1.2200000000000544E-3</v>
      </c>
      <c r="AW28" s="92"/>
      <c r="AX28" s="114">
        <v>3.3494539999993633E-3</v>
      </c>
      <c r="AY28" s="115">
        <v>2.3425000000005802E-3</v>
      </c>
    </row>
    <row r="29" spans="2:51">
      <c r="B29" s="52" t="s">
        <v>40</v>
      </c>
      <c r="C29" s="53"/>
      <c r="D29" s="14">
        <v>245.892</v>
      </c>
      <c r="E29" s="58">
        <v>-0.43566945399999935</v>
      </c>
      <c r="F29" s="59"/>
      <c r="G29" s="58">
        <v>-0.43404000000000059</v>
      </c>
      <c r="H29" s="58"/>
      <c r="I29" s="58"/>
      <c r="J29" s="58">
        <v>-0.43289</v>
      </c>
      <c r="K29" s="58"/>
      <c r="L29" s="58">
        <v>-0.43432473964320828</v>
      </c>
      <c r="M29" s="58"/>
      <c r="N29" s="58">
        <v>-0.43369999999999997</v>
      </c>
      <c r="O29" s="58">
        <v>-0.43443999999999999</v>
      </c>
      <c r="P29" s="58">
        <v>-0.434</v>
      </c>
      <c r="Q29" s="58"/>
      <c r="R29" s="58">
        <v>-0.43445</v>
      </c>
      <c r="S29" s="58"/>
      <c r="T29" s="58">
        <v>-0.43408000000000002</v>
      </c>
      <c r="U29" s="58">
        <v>-0.43391999999999997</v>
      </c>
      <c r="V29" s="58">
        <v>-0.43347000000000002</v>
      </c>
      <c r="W29" s="58">
        <v>-0.43281999999999998</v>
      </c>
      <c r="X29" s="58">
        <v>-0.43264999999999998</v>
      </c>
      <c r="Y29" s="58">
        <v>-0.43301000000000001</v>
      </c>
      <c r="Z29" s="58">
        <v>-0.43214000000000002</v>
      </c>
      <c r="AA29" s="58"/>
      <c r="AB29" s="92"/>
      <c r="AC29" s="112">
        <v>1.6294539999987534E-3</v>
      </c>
      <c r="AD29" s="92"/>
      <c r="AE29" s="92"/>
      <c r="AF29" s="112">
        <v>1.150000000000595E-3</v>
      </c>
      <c r="AG29" s="92"/>
      <c r="AH29" s="112">
        <v>-1.4347396432082826E-3</v>
      </c>
      <c r="AI29" s="92"/>
      <c r="AJ29" s="112">
        <v>6.2473964320830522E-4</v>
      </c>
      <c r="AK29" s="112">
        <v>-7.4000000000001842E-4</v>
      </c>
      <c r="AL29" s="112">
        <v>4.3999999999999595E-4</v>
      </c>
      <c r="AM29" s="112"/>
      <c r="AN29" s="112">
        <v>-4.5000000000000595E-4</v>
      </c>
      <c r="AO29" s="112"/>
      <c r="AP29" s="112">
        <v>3.6999999999998145E-4</v>
      </c>
      <c r="AQ29" s="112">
        <v>1.6000000000004899E-4</v>
      </c>
      <c r="AR29" s="112">
        <v>4.4999999999995044E-4</v>
      </c>
      <c r="AS29" s="112">
        <v>6.5000000000003944E-4</v>
      </c>
      <c r="AT29" s="112">
        <v>1.7000000000000348E-4</v>
      </c>
      <c r="AU29" s="112">
        <v>-3.6000000000002697E-4</v>
      </c>
      <c r="AV29" s="112">
        <v>8.699999999999819E-4</v>
      </c>
      <c r="AW29" s="92"/>
      <c r="AX29" s="114">
        <v>3.5294539999993213E-3</v>
      </c>
      <c r="AY29" s="115">
        <v>1.9000000000005679E-3</v>
      </c>
    </row>
    <row r="30" spans="2:51">
      <c r="B30" s="52" t="s">
        <v>41</v>
      </c>
      <c r="C30" s="53"/>
      <c r="D30" s="14">
        <v>260.89</v>
      </c>
      <c r="E30" s="58">
        <v>-0.44203945399999933</v>
      </c>
      <c r="F30" s="59"/>
      <c r="G30" s="58">
        <v>-0.43995500000000071</v>
      </c>
      <c r="H30" s="58"/>
      <c r="I30" s="58"/>
      <c r="J30" s="58">
        <v>-0.43908000000000003</v>
      </c>
      <c r="K30" s="58"/>
      <c r="L30" s="58">
        <v>-0.44040057269343963</v>
      </c>
      <c r="M30" s="58"/>
      <c r="N30" s="58">
        <v>-0.43947999999999998</v>
      </c>
      <c r="O30" s="58">
        <v>-0.44058999999999998</v>
      </c>
      <c r="P30" s="58">
        <v>-0.43995000000000001</v>
      </c>
      <c r="Q30" s="58"/>
      <c r="R30" s="58">
        <v>-0.44075999999999999</v>
      </c>
      <c r="S30" s="58"/>
      <c r="T30" s="58">
        <v>-0.44025999999999998</v>
      </c>
      <c r="U30" s="58">
        <v>-0.44033</v>
      </c>
      <c r="V30" s="58">
        <v>-0.43997999999999998</v>
      </c>
      <c r="W30" s="58">
        <v>-0.43945999999999996</v>
      </c>
      <c r="X30" s="58">
        <v>-0.4395</v>
      </c>
      <c r="Y30" s="58">
        <v>-0.43975000000000003</v>
      </c>
      <c r="Z30" s="58">
        <v>-0.43887999999999999</v>
      </c>
      <c r="AA30" s="58"/>
      <c r="AB30" s="92"/>
      <c r="AC30" s="112">
        <v>2.0844539999986256E-3</v>
      </c>
      <c r="AD30" s="92"/>
      <c r="AE30" s="92"/>
      <c r="AF30" s="112">
        <v>8.7500000000068079E-4</v>
      </c>
      <c r="AG30" s="92"/>
      <c r="AH30" s="112">
        <v>-1.3205726934396034E-3</v>
      </c>
      <c r="AI30" s="92"/>
      <c r="AJ30" s="112">
        <v>9.2057269343964743E-4</v>
      </c>
      <c r="AK30" s="112">
        <v>-1.1099999999999999E-3</v>
      </c>
      <c r="AL30" s="112">
        <v>6.3999999999997392E-4</v>
      </c>
      <c r="AM30" s="112"/>
      <c r="AN30" s="112">
        <v>-8.099999999999774E-4</v>
      </c>
      <c r="AO30" s="112"/>
      <c r="AP30" s="112">
        <v>5.0000000000000044E-4</v>
      </c>
      <c r="AQ30" s="112">
        <v>-7.0000000000014495E-5</v>
      </c>
      <c r="AR30" s="112">
        <v>3.5000000000001696E-4</v>
      </c>
      <c r="AS30" s="112">
        <v>5.2000000000002045E-4</v>
      </c>
      <c r="AT30" s="112">
        <v>-4.0000000000040004E-5</v>
      </c>
      <c r="AU30" s="112">
        <v>-2.5000000000002798E-4</v>
      </c>
      <c r="AV30" s="112">
        <v>8.7000000000003741E-4</v>
      </c>
      <c r="AW30" s="92"/>
      <c r="AX30" s="114">
        <v>3.1594539999993398E-3</v>
      </c>
      <c r="AY30" s="115">
        <v>1.0750000000007143E-3</v>
      </c>
    </row>
    <row r="31" spans="2:51">
      <c r="B31" s="52" t="s">
        <v>42</v>
      </c>
      <c r="C31" s="53"/>
      <c r="D31" s="14">
        <v>275.899</v>
      </c>
      <c r="E31" s="58">
        <v>-0.43843945399999934</v>
      </c>
      <c r="F31" s="59"/>
      <c r="G31" s="58">
        <v>-0.43757750000000062</v>
      </c>
      <c r="H31" s="58"/>
      <c r="I31" s="58"/>
      <c r="J31" s="58">
        <v>-0.43730000000000002</v>
      </c>
      <c r="K31" s="58"/>
      <c r="L31" s="58">
        <v>-0.43835640268750031</v>
      </c>
      <c r="M31" s="58"/>
      <c r="N31" s="58">
        <v>-0.43779000000000001</v>
      </c>
      <c r="O31" s="58">
        <v>-0.43864999999999998</v>
      </c>
      <c r="P31" s="58">
        <v>-0.43836000000000003</v>
      </c>
      <c r="Q31" s="58"/>
      <c r="R31" s="58">
        <v>-0.43885999999999997</v>
      </c>
      <c r="S31" s="58"/>
      <c r="T31" s="58">
        <v>-0.43842999999999999</v>
      </c>
      <c r="U31" s="58">
        <v>-0.43840000000000001</v>
      </c>
      <c r="V31" s="58">
        <v>-0.43806</v>
      </c>
      <c r="W31" s="58">
        <v>-0.43752000000000002</v>
      </c>
      <c r="X31" s="58">
        <v>-0.43761</v>
      </c>
      <c r="Y31" s="58">
        <v>-0.43778</v>
      </c>
      <c r="Z31" s="58">
        <v>-0.43708000000000002</v>
      </c>
      <c r="AA31" s="58"/>
      <c r="AB31" s="92"/>
      <c r="AC31" s="112">
        <v>8.6195399999872135E-4</v>
      </c>
      <c r="AD31" s="92"/>
      <c r="AE31" s="92"/>
      <c r="AF31" s="112">
        <v>2.7750000000059671E-4</v>
      </c>
      <c r="AG31" s="92"/>
      <c r="AH31" s="112">
        <v>-1.0564026875002908E-3</v>
      </c>
      <c r="AI31" s="92"/>
      <c r="AJ31" s="112">
        <v>5.6640268750030032E-4</v>
      </c>
      <c r="AK31" s="112">
        <v>-8.599999999999719E-4</v>
      </c>
      <c r="AL31" s="112">
        <v>2.8999999999995696E-4</v>
      </c>
      <c r="AM31" s="112"/>
      <c r="AN31" s="112">
        <v>-4.9999999999994493E-4</v>
      </c>
      <c r="AO31" s="112"/>
      <c r="AP31" s="112">
        <v>4.2999999999998595E-4</v>
      </c>
      <c r="AQ31" s="112">
        <v>2.9999999999974492E-5</v>
      </c>
      <c r="AR31" s="112">
        <v>3.4000000000000696E-4</v>
      </c>
      <c r="AS31" s="112">
        <v>5.3999999999998494E-4</v>
      </c>
      <c r="AT31" s="112">
        <v>-8.9999999999978986E-5</v>
      </c>
      <c r="AU31" s="112">
        <v>-1.7000000000000348E-4</v>
      </c>
      <c r="AV31" s="112">
        <v>6.9999999999997842E-4</v>
      </c>
      <c r="AW31" s="92"/>
      <c r="AX31" s="114">
        <v>1.359453999999316E-3</v>
      </c>
      <c r="AY31" s="115">
        <v>4.9750000000059469E-4</v>
      </c>
    </row>
    <row r="32" spans="2:51">
      <c r="B32" s="52" t="s">
        <v>43</v>
      </c>
      <c r="C32" s="53"/>
      <c r="D32" s="14">
        <v>290.89699999999999</v>
      </c>
      <c r="E32" s="58">
        <v>-0.44562945399999931</v>
      </c>
      <c r="F32" s="59"/>
      <c r="G32" s="58">
        <v>-0.44523750000000073</v>
      </c>
      <c r="H32" s="58"/>
      <c r="I32" s="58"/>
      <c r="J32" s="58">
        <v>-0.44458999999999999</v>
      </c>
      <c r="K32" s="58"/>
      <c r="L32" s="58">
        <v>-0.44612223573773163</v>
      </c>
      <c r="M32" s="58"/>
      <c r="N32" s="58">
        <v>-0.44507999999999998</v>
      </c>
      <c r="O32" s="58">
        <v>-0.44641999999999998</v>
      </c>
      <c r="P32" s="58">
        <v>-0.44585999999999998</v>
      </c>
      <c r="Q32" s="58"/>
      <c r="R32" s="58">
        <v>-0.44668000000000002</v>
      </c>
      <c r="S32" s="58"/>
      <c r="T32" s="58">
        <v>-0.44603999999999999</v>
      </c>
      <c r="U32" s="58">
        <v>-0.44625999999999999</v>
      </c>
      <c r="V32" s="58">
        <v>-0.44597999999999999</v>
      </c>
      <c r="W32" s="58">
        <v>-0.44552999999999998</v>
      </c>
      <c r="X32" s="58">
        <v>-0.44563000000000003</v>
      </c>
      <c r="Y32" s="58">
        <v>-0.44582000000000005</v>
      </c>
      <c r="Z32" s="58">
        <v>-0.44497999999999999</v>
      </c>
      <c r="AA32" s="58"/>
      <c r="AB32" s="92"/>
      <c r="AC32" s="112">
        <v>3.9195399999858438E-4</v>
      </c>
      <c r="AD32" s="92"/>
      <c r="AE32" s="92"/>
      <c r="AF32" s="112">
        <v>6.475000000007447E-4</v>
      </c>
      <c r="AG32" s="92"/>
      <c r="AH32" s="112">
        <v>-1.5322357377316465E-3</v>
      </c>
      <c r="AI32" s="92"/>
      <c r="AJ32" s="112">
        <v>1.042235737731656E-3</v>
      </c>
      <c r="AK32" s="112">
        <v>-1.3400000000000079E-3</v>
      </c>
      <c r="AL32" s="112">
        <v>5.6000000000000494E-4</v>
      </c>
      <c r="AM32" s="112"/>
      <c r="AN32" s="112">
        <v>-8.2000000000004292E-4</v>
      </c>
      <c r="AO32" s="112"/>
      <c r="AP32" s="112">
        <v>6.4000000000002943E-4</v>
      </c>
      <c r="AQ32" s="112">
        <v>-2.1999999999999797E-4</v>
      </c>
      <c r="AR32" s="112">
        <v>2.8000000000000247E-4</v>
      </c>
      <c r="AS32" s="112">
        <v>4.5000000000000595E-4</v>
      </c>
      <c r="AT32" s="112">
        <v>-1.000000000000445E-4</v>
      </c>
      <c r="AU32" s="112">
        <v>-1.9000000000002348E-4</v>
      </c>
      <c r="AV32" s="112">
        <v>8.4000000000006292E-4</v>
      </c>
      <c r="AW32" s="92"/>
      <c r="AX32" s="114">
        <v>6.4945399999932762E-4</v>
      </c>
      <c r="AY32" s="115">
        <v>2.5750000000074325E-4</v>
      </c>
    </row>
    <row r="33" spans="2:51">
      <c r="B33" s="52" t="s">
        <v>44</v>
      </c>
      <c r="C33" s="61"/>
      <c r="D33" s="14">
        <v>305.89400000000001</v>
      </c>
      <c r="E33" s="58">
        <v>-0.44942945399999934</v>
      </c>
      <c r="F33" s="64"/>
      <c r="G33" s="58">
        <v>-0.44836500000000062</v>
      </c>
      <c r="H33" s="58"/>
      <c r="I33" s="58"/>
      <c r="J33" s="58">
        <v>-0.44812000000000002</v>
      </c>
      <c r="K33" s="58"/>
      <c r="L33" s="58">
        <v>-0.44909806906579669</v>
      </c>
      <c r="M33" s="58"/>
      <c r="N33" s="58">
        <v>-0.44840999999999998</v>
      </c>
      <c r="O33" s="58">
        <v>-0.44949</v>
      </c>
      <c r="P33" s="58">
        <v>-0.44917000000000001</v>
      </c>
      <c r="Q33" s="58"/>
      <c r="R33" s="58">
        <v>-0.44972000000000001</v>
      </c>
      <c r="S33" s="58"/>
      <c r="T33" s="58">
        <v>-0.44913999999999998</v>
      </c>
      <c r="U33" s="58">
        <v>-0.44917000000000001</v>
      </c>
      <c r="V33" s="58">
        <v>-0.44897999999999999</v>
      </c>
      <c r="W33" s="58">
        <v>-0.44832000000000005</v>
      </c>
      <c r="X33" s="58">
        <v>-0.4486</v>
      </c>
      <c r="Y33" s="58">
        <v>-0.44861000000000001</v>
      </c>
      <c r="Z33" s="58">
        <v>-0.44785999999999998</v>
      </c>
      <c r="AA33" s="58"/>
      <c r="AB33" s="92"/>
      <c r="AC33" s="112">
        <v>1.0644539999987157E-3</v>
      </c>
      <c r="AD33" s="92"/>
      <c r="AE33" s="92"/>
      <c r="AF33" s="112">
        <v>2.4500000000060584E-4</v>
      </c>
      <c r="AG33" s="92"/>
      <c r="AH33" s="112">
        <v>-9.7806906579667174E-4</v>
      </c>
      <c r="AI33" s="92"/>
      <c r="AJ33" s="112">
        <v>6.8806906579671478E-4</v>
      </c>
      <c r="AK33" s="112">
        <v>-1.0800000000000254E-3</v>
      </c>
      <c r="AL33" s="112">
        <v>3.1999999999998696E-4</v>
      </c>
      <c r="AM33" s="112"/>
      <c r="AN33" s="112">
        <v>-5.4999999999999494E-4</v>
      </c>
      <c r="AO33" s="112"/>
      <c r="AP33" s="112">
        <v>5.8000000000002494E-4</v>
      </c>
      <c r="AQ33" s="112">
        <v>-3.0000000000030003E-5</v>
      </c>
      <c r="AR33" s="112">
        <v>1.9000000000002348E-4</v>
      </c>
      <c r="AS33" s="112">
        <v>6.5999999999993841E-4</v>
      </c>
      <c r="AT33" s="112">
        <v>-2.7999999999994696E-4</v>
      </c>
      <c r="AU33" s="112">
        <v>-1.0000000000010001E-5</v>
      </c>
      <c r="AV33" s="112">
        <v>7.5000000000002842E-4</v>
      </c>
      <c r="AW33" s="92"/>
      <c r="AX33" s="114">
        <v>1.5694539999993595E-3</v>
      </c>
      <c r="AY33" s="115">
        <v>5.0500000000064382E-4</v>
      </c>
    </row>
    <row r="34" spans="2:51">
      <c r="B34" s="61" t="s">
        <v>13</v>
      </c>
      <c r="C34" s="53"/>
      <c r="D34" s="62">
        <v>307.99689999999998</v>
      </c>
      <c r="E34" s="63">
        <v>-0.45330945399999933</v>
      </c>
      <c r="F34" s="59"/>
      <c r="G34" s="63">
        <v>-0.45159500000000075</v>
      </c>
      <c r="H34" s="63"/>
      <c r="I34" s="63"/>
      <c r="J34" s="63">
        <v>-0.45082</v>
      </c>
      <c r="K34" s="63"/>
      <c r="L34" s="63">
        <v>-0.45215748480931789</v>
      </c>
      <c r="M34" s="63"/>
      <c r="N34" s="63">
        <v>-0.45093</v>
      </c>
      <c r="O34" s="63">
        <v>-0.45234000000000002</v>
      </c>
      <c r="P34" s="63">
        <v>-0.45167000000000002</v>
      </c>
      <c r="Q34" s="63"/>
      <c r="R34" s="63">
        <v>-0.45261000000000001</v>
      </c>
      <c r="S34" s="63"/>
      <c r="T34" s="63">
        <v>-0.45180999999999999</v>
      </c>
      <c r="U34" s="63">
        <v>-0.45204</v>
      </c>
      <c r="V34" s="63">
        <v>-0.45172000000000001</v>
      </c>
      <c r="W34" s="63">
        <v>-0.45111999999999997</v>
      </c>
      <c r="X34" s="63">
        <v>-0.45101999999999998</v>
      </c>
      <c r="Y34" s="63">
        <v>-0.45125000000000004</v>
      </c>
      <c r="Z34" s="63">
        <v>-0.45018999999999998</v>
      </c>
      <c r="AA34" s="63"/>
      <c r="AB34" s="92"/>
      <c r="AC34" s="112">
        <v>1.7144539999985886E-3</v>
      </c>
      <c r="AD34" s="92"/>
      <c r="AE34" s="92"/>
      <c r="AF34" s="112">
        <v>7.7500000000074731E-4</v>
      </c>
      <c r="AG34" s="92"/>
      <c r="AH34" s="112">
        <v>-1.3374848093178904E-3</v>
      </c>
      <c r="AI34" s="92"/>
      <c r="AJ34" s="112">
        <v>1.2274848093178914E-3</v>
      </c>
      <c r="AK34" s="112">
        <v>-1.4100000000000223E-3</v>
      </c>
      <c r="AL34" s="112">
        <v>6.7000000000000393E-4</v>
      </c>
      <c r="AM34" s="112"/>
      <c r="AN34" s="112">
        <v>-9.3999999999999639E-4</v>
      </c>
      <c r="AO34" s="112"/>
      <c r="AP34" s="112">
        <v>8.0000000000002292E-4</v>
      </c>
      <c r="AQ34" s="112">
        <v>-2.3000000000000798E-4</v>
      </c>
      <c r="AR34" s="112">
        <v>3.1999999999998696E-4</v>
      </c>
      <c r="AS34" s="112">
        <v>6.0000000000004494E-4</v>
      </c>
      <c r="AT34" s="112">
        <v>9.9999999999988987E-5</v>
      </c>
      <c r="AU34" s="112">
        <v>-2.3000000000006349E-4</v>
      </c>
      <c r="AV34" s="112">
        <v>1.0600000000000609E-3</v>
      </c>
      <c r="AW34" s="92"/>
      <c r="AX34" s="114">
        <v>3.1194539999993554E-3</v>
      </c>
      <c r="AY34" s="115">
        <v>1.4050000000007667E-3</v>
      </c>
    </row>
    <row r="35" spans="2:51">
      <c r="B35" s="52" t="s">
        <v>45</v>
      </c>
      <c r="C35" s="52"/>
      <c r="D35" s="14">
        <v>320.89299999999997</v>
      </c>
      <c r="E35" s="58">
        <v>-0.44997945399999933</v>
      </c>
      <c r="F35" s="59"/>
      <c r="G35" s="58">
        <v>-0.44775750000000009</v>
      </c>
      <c r="H35" s="58"/>
      <c r="I35" s="58"/>
      <c r="J35" s="58">
        <v>-0.44711000000000001</v>
      </c>
      <c r="K35" s="58"/>
      <c r="L35" s="58">
        <v>-0.44817390183819433</v>
      </c>
      <c r="M35" s="58"/>
      <c r="N35" s="58">
        <v>-0.44702999999999998</v>
      </c>
      <c r="O35" s="58">
        <v>-0.44827</v>
      </c>
      <c r="P35" s="58">
        <v>-0.44757000000000002</v>
      </c>
      <c r="Q35" s="58"/>
      <c r="R35" s="58">
        <v>-0.44832</v>
      </c>
      <c r="S35" s="58"/>
      <c r="T35" s="58">
        <v>-0.44746999999999998</v>
      </c>
      <c r="U35" s="58">
        <v>-0.44751000000000002</v>
      </c>
      <c r="V35" s="58">
        <v>-0.44722000000000001</v>
      </c>
      <c r="W35" s="58">
        <v>-0.44650000000000001</v>
      </c>
      <c r="X35" s="58">
        <v>-0.44668999999999998</v>
      </c>
      <c r="Y35" s="58">
        <v>-0.44655</v>
      </c>
      <c r="Z35" s="58">
        <v>-0.4456</v>
      </c>
      <c r="AA35" s="58"/>
      <c r="AB35" s="92"/>
      <c r="AC35" s="112">
        <v>2.2219539999992488E-3</v>
      </c>
      <c r="AD35" s="92"/>
      <c r="AE35" s="92"/>
      <c r="AF35" s="112">
        <v>6.4750000000007857E-4</v>
      </c>
      <c r="AG35" s="92"/>
      <c r="AH35" s="112">
        <v>-1.0639018381943255E-3</v>
      </c>
      <c r="AI35" s="92"/>
      <c r="AJ35" s="112">
        <v>1.14390183819435E-3</v>
      </c>
      <c r="AK35" s="112">
        <v>-1.2400000000000189E-3</v>
      </c>
      <c r="AL35" s="112">
        <v>6.9999999999997842E-4</v>
      </c>
      <c r="AM35" s="112"/>
      <c r="AN35" s="112">
        <v>-7.4999999999997291E-4</v>
      </c>
      <c r="AO35" s="112"/>
      <c r="AP35" s="112">
        <v>8.5000000000001741E-4</v>
      </c>
      <c r="AQ35" s="112">
        <v>-4.0000000000040004E-5</v>
      </c>
      <c r="AR35" s="112">
        <v>2.9000000000001247E-4</v>
      </c>
      <c r="AS35" s="112">
        <v>7.1999999999999842E-4</v>
      </c>
      <c r="AT35" s="112">
        <v>-1.8999999999996797E-4</v>
      </c>
      <c r="AU35" s="112">
        <v>1.3999999999997348E-4</v>
      </c>
      <c r="AV35" s="112">
        <v>9.5000000000000639E-4</v>
      </c>
      <c r="AW35" s="92"/>
      <c r="AX35" s="114">
        <v>4.3794539999993387E-3</v>
      </c>
      <c r="AY35" s="115">
        <v>2.1575000000000899E-3</v>
      </c>
    </row>
    <row r="36" spans="2:51">
      <c r="B36" s="52" t="s">
        <v>46</v>
      </c>
      <c r="C36" s="53"/>
      <c r="D36" s="14">
        <v>335.90199999999999</v>
      </c>
      <c r="E36" s="58">
        <v>-0.45356945399999932</v>
      </c>
      <c r="F36" s="59"/>
      <c r="G36" s="58">
        <v>-0.45202500000000023</v>
      </c>
      <c r="H36" s="58"/>
      <c r="I36" s="58"/>
      <c r="J36" s="58">
        <v>-0.45168000000000003</v>
      </c>
      <c r="K36" s="58"/>
      <c r="L36" s="58">
        <v>-0.45242973183225499</v>
      </c>
      <c r="M36" s="58"/>
      <c r="N36" s="58">
        <v>-0.45180999999999999</v>
      </c>
      <c r="O36" s="58">
        <v>-0.45269999999999999</v>
      </c>
      <c r="P36" s="58">
        <v>-0.45247999999999999</v>
      </c>
      <c r="Q36" s="58"/>
      <c r="R36" s="58">
        <v>-0.45290999999999998</v>
      </c>
      <c r="S36" s="58"/>
      <c r="T36" s="58">
        <v>-0.45239000000000001</v>
      </c>
      <c r="U36" s="58">
        <v>-0.45217000000000002</v>
      </c>
      <c r="V36" s="58">
        <v>-0.45211000000000001</v>
      </c>
      <c r="W36" s="58">
        <v>-0.45148999999999995</v>
      </c>
      <c r="X36" s="58">
        <v>-0.45178000000000001</v>
      </c>
      <c r="Y36" s="58">
        <v>-0.45179000000000002</v>
      </c>
      <c r="Z36" s="58">
        <v>-0.45104</v>
      </c>
      <c r="AA36" s="58"/>
      <c r="AB36" s="92"/>
      <c r="AC36" s="112">
        <v>1.5444539999990847E-3</v>
      </c>
      <c r="AD36" s="92"/>
      <c r="AE36" s="92"/>
      <c r="AF36" s="112">
        <v>3.4500000000020625E-4</v>
      </c>
      <c r="AG36" s="92"/>
      <c r="AH36" s="112">
        <v>-7.4973183225496287E-4</v>
      </c>
      <c r="AI36" s="92"/>
      <c r="AJ36" s="112">
        <v>6.1973183225499939E-4</v>
      </c>
      <c r="AK36" s="112">
        <v>-8.900000000000019E-4</v>
      </c>
      <c r="AL36" s="112">
        <v>2.1999999999999797E-4</v>
      </c>
      <c r="AM36" s="112"/>
      <c r="AN36" s="112">
        <v>-4.2999999999998595E-4</v>
      </c>
      <c r="AO36" s="112"/>
      <c r="AP36" s="112">
        <v>5.1999999999996493E-4</v>
      </c>
      <c r="AQ36" s="112">
        <v>2.1999999999999797E-4</v>
      </c>
      <c r="AR36" s="112">
        <v>6.0000000000004494E-5</v>
      </c>
      <c r="AS36" s="112">
        <v>6.2000000000006494E-4</v>
      </c>
      <c r="AT36" s="112">
        <v>-2.9000000000006798E-4</v>
      </c>
      <c r="AU36" s="112">
        <v>-1.0000000000010001E-5</v>
      </c>
      <c r="AV36" s="112">
        <v>7.5000000000002842E-4</v>
      </c>
      <c r="AW36" s="92"/>
      <c r="AX36" s="114">
        <v>2.5294539999993204E-3</v>
      </c>
      <c r="AY36" s="115">
        <v>9.8500000000023569E-4</v>
      </c>
    </row>
    <row r="37" spans="2:51">
      <c r="B37" s="52" t="s">
        <v>47</v>
      </c>
      <c r="C37" s="53"/>
      <c r="D37" s="14">
        <v>350.89699999999999</v>
      </c>
      <c r="E37" s="58">
        <v>-0.43824945399999932</v>
      </c>
      <c r="F37" s="59"/>
      <c r="G37" s="58">
        <v>-0.43683000000000027</v>
      </c>
      <c r="H37" s="58"/>
      <c r="I37" s="58"/>
      <c r="J37" s="58">
        <v>-0.43647999999999998</v>
      </c>
      <c r="K37" s="58"/>
      <c r="L37" s="58">
        <v>-0.43740556571598743</v>
      </c>
      <c r="M37" s="58"/>
      <c r="N37" s="58">
        <v>-0.43635999999999997</v>
      </c>
      <c r="O37" s="58">
        <v>-0.43768000000000001</v>
      </c>
      <c r="P37" s="58">
        <v>-0.43704999999999999</v>
      </c>
      <c r="Q37" s="58"/>
      <c r="R37" s="58">
        <v>-0.43607000000000001</v>
      </c>
      <c r="S37" s="58"/>
      <c r="T37" s="58">
        <v>-0.43558999999999998</v>
      </c>
      <c r="U37" s="58">
        <v>-0.43579000000000001</v>
      </c>
      <c r="V37" s="58">
        <v>-0.43568000000000001</v>
      </c>
      <c r="W37" s="58">
        <v>-0.43506</v>
      </c>
      <c r="X37" s="58">
        <v>-0.43539</v>
      </c>
      <c r="Y37" s="58">
        <v>-0.43695000000000001</v>
      </c>
      <c r="Z37" s="58">
        <v>-0.43601000000000001</v>
      </c>
      <c r="AA37" s="58"/>
      <c r="AB37" s="92"/>
      <c r="AC37" s="112">
        <v>1.419453999999043E-3</v>
      </c>
      <c r="AD37" s="92"/>
      <c r="AE37" s="92"/>
      <c r="AF37" s="112">
        <v>3.5000000000029452E-4</v>
      </c>
      <c r="AG37" s="92"/>
      <c r="AH37" s="112">
        <v>-9.2556571598745307E-4</v>
      </c>
      <c r="AI37" s="92"/>
      <c r="AJ37" s="112">
        <v>1.0455657159874621E-3</v>
      </c>
      <c r="AK37" s="112">
        <v>-1.3200000000000434E-3</v>
      </c>
      <c r="AL37" s="112">
        <v>6.3000000000001943E-4</v>
      </c>
      <c r="AM37" s="112"/>
      <c r="AN37" s="112">
        <v>9.7999999999998089E-4</v>
      </c>
      <c r="AO37" s="112"/>
      <c r="AP37" s="112">
        <v>4.8000000000003595E-4</v>
      </c>
      <c r="AQ37" s="112">
        <v>-2.0000000000003348E-4</v>
      </c>
      <c r="AR37" s="112">
        <v>1.0999999999999899E-4</v>
      </c>
      <c r="AS37" s="112">
        <v>6.2000000000000943E-4</v>
      </c>
      <c r="AT37" s="112">
        <v>-3.2999999999999696E-4</v>
      </c>
      <c r="AU37" s="112">
        <v>-1.5600000000000058E-3</v>
      </c>
      <c r="AV37" s="112">
        <v>9.3999999999999639E-4</v>
      </c>
      <c r="AW37" s="92"/>
      <c r="AX37" s="114">
        <v>2.2394539999993079E-3</v>
      </c>
      <c r="AY37" s="115">
        <v>8.2000000000026496E-4</v>
      </c>
    </row>
    <row r="38" spans="2:51">
      <c r="B38" s="52" t="s">
        <v>48</v>
      </c>
      <c r="C38" s="53"/>
      <c r="D38" s="14">
        <v>365.904</v>
      </c>
      <c r="E38" s="58">
        <v>-0.46454945399999936</v>
      </c>
      <c r="F38" s="59"/>
      <c r="G38" s="58">
        <v>-0.46393250000000036</v>
      </c>
      <c r="H38" s="58"/>
      <c r="I38" s="58"/>
      <c r="J38" s="58">
        <v>-0.46368999999999999</v>
      </c>
      <c r="K38" s="58"/>
      <c r="L38" s="58">
        <v>-0.46430139626571548</v>
      </c>
      <c r="M38" s="58"/>
      <c r="N38" s="58">
        <v>-0.46356999999999998</v>
      </c>
      <c r="O38" s="58">
        <v>-0.46468999999999999</v>
      </c>
      <c r="P38" s="58">
        <v>-0.46423999999999999</v>
      </c>
      <c r="Q38" s="58"/>
      <c r="R38" s="58">
        <v>-0.46483999999999998</v>
      </c>
      <c r="S38" s="58"/>
      <c r="T38" s="58">
        <v>-0.46416000000000002</v>
      </c>
      <c r="U38" s="58">
        <v>-0.46416000000000002</v>
      </c>
      <c r="V38" s="58">
        <v>-0.46403</v>
      </c>
      <c r="W38" s="58">
        <v>-0.46328000000000003</v>
      </c>
      <c r="X38" s="58">
        <v>-0.46325</v>
      </c>
      <c r="Y38" s="58">
        <v>-0.46347000000000005</v>
      </c>
      <c r="Z38" s="58">
        <v>-0.46262999999999999</v>
      </c>
      <c r="AA38" s="58"/>
      <c r="AB38" s="92"/>
      <c r="AC38" s="112">
        <v>6.1695399999900369E-4</v>
      </c>
      <c r="AD38" s="92"/>
      <c r="AE38" s="92"/>
      <c r="AF38" s="112">
        <v>2.4250000000036742E-4</v>
      </c>
      <c r="AG38" s="92"/>
      <c r="AH38" s="112">
        <v>-6.1139626571549144E-4</v>
      </c>
      <c r="AI38" s="92"/>
      <c r="AJ38" s="112">
        <v>7.3139626571550043E-4</v>
      </c>
      <c r="AK38" s="112">
        <v>-1.1200000000000099E-3</v>
      </c>
      <c r="AL38" s="112">
        <v>4.5000000000000595E-4</v>
      </c>
      <c r="AM38" s="112"/>
      <c r="AN38" s="112">
        <v>-5.9999999999998943E-4</v>
      </c>
      <c r="AO38" s="112"/>
      <c r="AP38" s="112">
        <v>6.7999999999995842E-4</v>
      </c>
      <c r="AQ38" s="112">
        <v>0</v>
      </c>
      <c r="AR38" s="112">
        <v>1.3000000000001899E-4</v>
      </c>
      <c r="AS38" s="112">
        <v>7.4999999999997291E-4</v>
      </c>
      <c r="AT38" s="112">
        <v>3.0000000000030003E-5</v>
      </c>
      <c r="AU38" s="112">
        <v>-2.2000000000005349E-4</v>
      </c>
      <c r="AV38" s="112">
        <v>8.4000000000006292E-4</v>
      </c>
      <c r="AW38" s="92"/>
      <c r="AX38" s="114">
        <v>1.9194539999993765E-3</v>
      </c>
      <c r="AY38" s="115">
        <v>1.3025000000003728E-3</v>
      </c>
    </row>
    <row r="39" spans="2:51">
      <c r="B39" s="52" t="s">
        <v>49</v>
      </c>
      <c r="C39" s="53"/>
      <c r="D39" s="14">
        <v>380.892</v>
      </c>
      <c r="E39" s="58">
        <v>-0.45668945399999933</v>
      </c>
      <c r="F39" s="59"/>
      <c r="G39" s="58">
        <v>-0.45697000000000032</v>
      </c>
      <c r="H39" s="58"/>
      <c r="I39" s="58"/>
      <c r="J39" s="58">
        <v>-0.45643</v>
      </c>
      <c r="K39" s="58"/>
      <c r="L39" s="58">
        <v>-0.45744723209428378</v>
      </c>
      <c r="M39" s="58"/>
      <c r="N39" s="58">
        <v>-0.45650999999999997</v>
      </c>
      <c r="O39" s="58">
        <v>-0.45784000000000002</v>
      </c>
      <c r="P39" s="58">
        <v>-0.45717000000000002</v>
      </c>
      <c r="Q39" s="58"/>
      <c r="R39" s="58">
        <v>-0.45800999999999997</v>
      </c>
      <c r="S39" s="58"/>
      <c r="T39" s="58">
        <v>-0.4572</v>
      </c>
      <c r="U39" s="58">
        <v>-0.45750000000000002</v>
      </c>
      <c r="V39" s="58">
        <v>-0.45728999999999997</v>
      </c>
      <c r="W39" s="58">
        <v>-0.45657999999999999</v>
      </c>
      <c r="X39" s="58">
        <v>-0.45649000000000001</v>
      </c>
      <c r="Y39" s="58">
        <v>-0.45677000000000001</v>
      </c>
      <c r="Z39" s="58">
        <v>-0.45579999999999998</v>
      </c>
      <c r="AA39" s="58"/>
      <c r="AB39" s="92"/>
      <c r="AC39" s="112">
        <v>-2.8054600000099184E-4</v>
      </c>
      <c r="AD39" s="92"/>
      <c r="AE39" s="92"/>
      <c r="AF39" s="112">
        <v>5.40000000000318E-4</v>
      </c>
      <c r="AG39" s="92"/>
      <c r="AH39" s="112">
        <v>-1.017232094283782E-3</v>
      </c>
      <c r="AI39" s="92"/>
      <c r="AJ39" s="112">
        <v>9.3723209428381304E-4</v>
      </c>
      <c r="AK39" s="112">
        <v>-1.3300000000000534E-3</v>
      </c>
      <c r="AL39" s="112">
        <v>6.7000000000000393E-4</v>
      </c>
      <c r="AM39" s="112"/>
      <c r="AN39" s="112">
        <v>-8.399999999999519E-4</v>
      </c>
      <c r="AO39" s="112"/>
      <c r="AP39" s="112">
        <v>8.099999999999774E-4</v>
      </c>
      <c r="AQ39" s="112">
        <v>-3.0000000000002247E-4</v>
      </c>
      <c r="AR39" s="112">
        <v>2.1000000000004349E-4</v>
      </c>
      <c r="AS39" s="112">
        <v>7.0999999999998842E-4</v>
      </c>
      <c r="AT39" s="112">
        <v>8.9999999999978986E-5</v>
      </c>
      <c r="AU39" s="112">
        <v>-2.8000000000000247E-4</v>
      </c>
      <c r="AV39" s="112">
        <v>9.700000000000264E-4</v>
      </c>
      <c r="AW39" s="92"/>
      <c r="AX39" s="114">
        <v>8.894539999993456E-4</v>
      </c>
      <c r="AY39" s="115">
        <v>1.1700000000003374E-3</v>
      </c>
    </row>
    <row r="40" spans="2:51">
      <c r="B40" s="52" t="s">
        <v>50</v>
      </c>
      <c r="C40" s="53"/>
      <c r="D40" s="14">
        <v>395.89499999999998</v>
      </c>
      <c r="E40" s="58">
        <v>-0.45188945399999936</v>
      </c>
      <c r="F40" s="59"/>
      <c r="G40" s="58">
        <v>-0.45280750000000014</v>
      </c>
      <c r="H40" s="58"/>
      <c r="I40" s="58"/>
      <c r="J40" s="58">
        <v>-0.45228000000000002</v>
      </c>
      <c r="K40" s="58"/>
      <c r="L40" s="58">
        <v>-0.45304306375534664</v>
      </c>
      <c r="M40" s="58"/>
      <c r="N40" s="58">
        <v>-0.45235999999999998</v>
      </c>
      <c r="O40" s="58">
        <v>-0.45351999999999998</v>
      </c>
      <c r="P40" s="58">
        <v>-0.45307999999999998</v>
      </c>
      <c r="Q40" s="58"/>
      <c r="R40" s="58">
        <v>-0.45365</v>
      </c>
      <c r="S40" s="58"/>
      <c r="T40" s="58">
        <v>-0.45294000000000001</v>
      </c>
      <c r="U40" s="58">
        <v>-0.45306999999999997</v>
      </c>
      <c r="V40" s="58">
        <v>-0.45279000000000003</v>
      </c>
      <c r="W40" s="58">
        <v>-0.45208999999999999</v>
      </c>
      <c r="X40" s="58">
        <v>-0.45189000000000001</v>
      </c>
      <c r="Y40" s="58">
        <v>-0.45212000000000002</v>
      </c>
      <c r="Z40" s="58">
        <v>-0.45149</v>
      </c>
      <c r="AA40" s="58"/>
      <c r="AB40" s="92"/>
      <c r="AC40" s="112">
        <v>-9.1804600000078285E-4</v>
      </c>
      <c r="AD40" s="92"/>
      <c r="AE40" s="92"/>
      <c r="AF40" s="112">
        <v>5.2750000000012509E-4</v>
      </c>
      <c r="AG40" s="92"/>
      <c r="AH40" s="112">
        <v>-7.6306375534662685E-4</v>
      </c>
      <c r="AI40" s="92"/>
      <c r="AJ40" s="112">
        <v>6.8306375534665786E-4</v>
      </c>
      <c r="AK40" s="112">
        <v>-1.1599999999999944E-3</v>
      </c>
      <c r="AL40" s="112">
        <v>4.3999999999999595E-4</v>
      </c>
      <c r="AM40" s="112"/>
      <c r="AN40" s="112">
        <v>-5.7000000000001494E-4</v>
      </c>
      <c r="AO40" s="112"/>
      <c r="AP40" s="112">
        <v>7.0999999999998842E-4</v>
      </c>
      <c r="AQ40" s="112">
        <v>-1.2999999999996348E-4</v>
      </c>
      <c r="AR40" s="112">
        <v>2.7999999999994696E-4</v>
      </c>
      <c r="AS40" s="112">
        <v>7.0000000000003393E-4</v>
      </c>
      <c r="AT40" s="112">
        <v>1.9999999999997797E-4</v>
      </c>
      <c r="AU40" s="112">
        <v>-2.3000000000000798E-4</v>
      </c>
      <c r="AV40" s="112">
        <v>6.3000000000001943E-4</v>
      </c>
      <c r="AW40" s="92"/>
      <c r="AX40" s="114">
        <v>3.9945399999935516E-4</v>
      </c>
      <c r="AY40" s="115">
        <v>1.317500000000138E-3</v>
      </c>
    </row>
    <row r="41" spans="2:51">
      <c r="B41" s="52" t="s">
        <v>51</v>
      </c>
      <c r="C41" s="53"/>
      <c r="D41" s="14">
        <v>410.89299999999997</v>
      </c>
      <c r="E41" s="58">
        <v>-0.45545945399999932</v>
      </c>
      <c r="F41" s="59"/>
      <c r="G41" s="58">
        <v>-0.45943000000000006</v>
      </c>
      <c r="H41" s="58"/>
      <c r="I41" s="58"/>
      <c r="J41" s="58">
        <v>-0.45873000000000003</v>
      </c>
      <c r="K41" s="58"/>
      <c r="L41" s="58">
        <v>-0.45985889680557795</v>
      </c>
      <c r="M41" s="58"/>
      <c r="N41" s="58">
        <v>-0.45895999999999998</v>
      </c>
      <c r="O41" s="58">
        <v>-0.46023000000000003</v>
      </c>
      <c r="P41" s="58">
        <v>-0.45968999999999999</v>
      </c>
      <c r="Q41" s="58"/>
      <c r="R41" s="58">
        <v>-0.46046999999999999</v>
      </c>
      <c r="S41" s="58"/>
      <c r="T41" s="58">
        <v>-0.45959</v>
      </c>
      <c r="U41" s="58">
        <v>-0.45990999999999999</v>
      </c>
      <c r="V41" s="58">
        <v>-0.45968999999999999</v>
      </c>
      <c r="W41" s="58">
        <v>-0.45903000000000005</v>
      </c>
      <c r="X41" s="58">
        <v>-0.45874999999999999</v>
      </c>
      <c r="Y41" s="58">
        <v>-0.45901000000000003</v>
      </c>
      <c r="Z41" s="58">
        <v>-0.45828999999999998</v>
      </c>
      <c r="AA41" s="58"/>
      <c r="AB41" s="92"/>
      <c r="AC41" s="112">
        <v>-3.9705460000007409E-3</v>
      </c>
      <c r="AD41" s="92"/>
      <c r="AE41" s="92"/>
      <c r="AF41" s="112">
        <v>7.0000000000003393E-4</v>
      </c>
      <c r="AG41" s="92"/>
      <c r="AH41" s="112">
        <v>-1.128896805577928E-3</v>
      </c>
      <c r="AI41" s="92"/>
      <c r="AJ41" s="112">
        <v>8.9889680557797558E-4</v>
      </c>
      <c r="AK41" s="112">
        <v>-1.2700000000000489E-3</v>
      </c>
      <c r="AL41" s="112">
        <v>5.4000000000004045E-4</v>
      </c>
      <c r="AM41" s="112"/>
      <c r="AN41" s="112">
        <v>-7.8000000000000291E-4</v>
      </c>
      <c r="AO41" s="112"/>
      <c r="AP41" s="112">
        <v>8.799999999999919E-4</v>
      </c>
      <c r="AQ41" s="112">
        <v>-3.1999999999998696E-4</v>
      </c>
      <c r="AR41" s="112">
        <v>2.1999999999999797E-4</v>
      </c>
      <c r="AS41" s="112">
        <v>6.5999999999993841E-4</v>
      </c>
      <c r="AT41" s="112">
        <v>2.8000000000005798E-4</v>
      </c>
      <c r="AU41" s="112">
        <v>-2.6000000000003798E-4</v>
      </c>
      <c r="AV41" s="112">
        <v>7.2000000000005393E-4</v>
      </c>
      <c r="AW41" s="92"/>
      <c r="AX41" s="114">
        <v>-2.8305460000006555E-3</v>
      </c>
      <c r="AY41" s="115">
        <v>1.1400000000000854E-3</v>
      </c>
    </row>
    <row r="42" spans="2:51">
      <c r="B42" s="52" t="s">
        <v>52</v>
      </c>
      <c r="C42" s="53"/>
      <c r="D42" s="14">
        <v>425.89299999999997</v>
      </c>
      <c r="E42" s="58">
        <v>-0.45610945399999936</v>
      </c>
      <c r="F42" s="59"/>
      <c r="G42" s="58">
        <v>-0.46170750000000005</v>
      </c>
      <c r="H42" s="58"/>
      <c r="I42" s="58"/>
      <c r="J42" s="58">
        <v>-0.46145000000000003</v>
      </c>
      <c r="K42" s="58"/>
      <c r="L42" s="58">
        <v>-0.46196472930014193</v>
      </c>
      <c r="M42" s="58"/>
      <c r="N42" s="58">
        <v>-0.46140999999999999</v>
      </c>
      <c r="O42" s="58">
        <v>-0.46239000000000002</v>
      </c>
      <c r="P42" s="58">
        <v>-0.46214</v>
      </c>
      <c r="Q42" s="58"/>
      <c r="R42" s="58">
        <v>-0.46266000000000002</v>
      </c>
      <c r="S42" s="58"/>
      <c r="T42" s="58">
        <v>-0.46196999999999999</v>
      </c>
      <c r="U42" s="58">
        <v>-0.46211999999999998</v>
      </c>
      <c r="V42" s="58">
        <v>-0.46195999999999998</v>
      </c>
      <c r="W42" s="58">
        <v>-0.46114999999999995</v>
      </c>
      <c r="X42" s="58">
        <v>-0.46113999999999999</v>
      </c>
      <c r="Y42" s="58">
        <v>-0.46131000000000005</v>
      </c>
      <c r="Z42" s="58">
        <v>-0.46079999999999999</v>
      </c>
      <c r="AA42" s="58"/>
      <c r="AB42" s="92"/>
      <c r="AC42" s="112">
        <v>-5.5980460000006893E-3</v>
      </c>
      <c r="AD42" s="92"/>
      <c r="AE42" s="92"/>
      <c r="AF42" s="112">
        <v>2.575000000000216E-4</v>
      </c>
      <c r="AG42" s="92"/>
      <c r="AH42" s="112">
        <v>-5.1472930014190288E-4</v>
      </c>
      <c r="AI42" s="92"/>
      <c r="AJ42" s="112">
        <v>5.5472930014194288E-4</v>
      </c>
      <c r="AK42" s="112">
        <v>-9.800000000000364E-4</v>
      </c>
      <c r="AL42" s="112">
        <v>2.5000000000002798E-4</v>
      </c>
      <c r="AM42" s="112"/>
      <c r="AN42" s="112">
        <v>-5.2000000000002045E-4</v>
      </c>
      <c r="AO42" s="112"/>
      <c r="AP42" s="112">
        <v>6.9000000000002393E-4</v>
      </c>
      <c r="AQ42" s="112">
        <v>-1.4999999999998348E-4</v>
      </c>
      <c r="AR42" s="112">
        <v>1.5999999999999348E-4</v>
      </c>
      <c r="AS42" s="112">
        <v>8.1000000000003292E-4</v>
      </c>
      <c r="AT42" s="112">
        <v>9.9999999999544897E-6</v>
      </c>
      <c r="AU42" s="112">
        <v>-1.7000000000005899E-4</v>
      </c>
      <c r="AV42" s="112">
        <v>5.1000000000006596E-4</v>
      </c>
      <c r="AW42" s="92"/>
      <c r="AX42" s="114">
        <v>-4.6905460000006283E-3</v>
      </c>
      <c r="AY42" s="115">
        <v>9.0750000000006104E-4</v>
      </c>
    </row>
    <row r="43" spans="2:51">
      <c r="B43" s="52" t="s">
        <v>53</v>
      </c>
      <c r="C43" s="53"/>
      <c r="D43" s="14">
        <v>440.87</v>
      </c>
      <c r="E43" s="58">
        <v>-0.46222945399999932</v>
      </c>
      <c r="F43" s="59"/>
      <c r="G43" s="58">
        <v>-0.46614249999999974</v>
      </c>
      <c r="H43" s="58"/>
      <c r="I43" s="58"/>
      <c r="J43" s="58">
        <v>-0.46561999999999998</v>
      </c>
      <c r="K43" s="58"/>
      <c r="L43" s="58">
        <v>-0.46670056818488087</v>
      </c>
      <c r="M43" s="58"/>
      <c r="N43" s="58">
        <v>-0.46583999999999998</v>
      </c>
      <c r="O43" s="58">
        <v>-0.46706999999999999</v>
      </c>
      <c r="P43" s="58">
        <v>-0.46648000000000001</v>
      </c>
      <c r="Q43" s="58"/>
      <c r="R43" s="58">
        <v>-0.46739000000000003</v>
      </c>
      <c r="S43" s="58"/>
      <c r="T43" s="58">
        <v>-0.46655000000000002</v>
      </c>
      <c r="U43" s="58">
        <v>-0.46704000000000001</v>
      </c>
      <c r="V43" s="58">
        <v>-0.46675</v>
      </c>
      <c r="W43" s="58">
        <v>-0.46614999999999995</v>
      </c>
      <c r="X43" s="58">
        <v>-0.46610000000000001</v>
      </c>
      <c r="Y43" s="58">
        <v>-0.46640000000000004</v>
      </c>
      <c r="Z43" s="58">
        <v>-0.46566000000000002</v>
      </c>
      <c r="AA43" s="58"/>
      <c r="AB43" s="92"/>
      <c r="AC43" s="112">
        <v>-3.9130460000004197E-3</v>
      </c>
      <c r="AD43" s="92"/>
      <c r="AE43" s="92"/>
      <c r="AF43" s="112">
        <v>5.2249999999975927E-4</v>
      </c>
      <c r="AG43" s="92"/>
      <c r="AH43" s="112">
        <v>-1.0805681848808923E-3</v>
      </c>
      <c r="AI43" s="92"/>
      <c r="AJ43" s="112">
        <v>8.6056818488089437E-4</v>
      </c>
      <c r="AK43" s="112">
        <v>-1.2300000000000089E-3</v>
      </c>
      <c r="AL43" s="112">
        <v>5.8999999999997943E-4</v>
      </c>
      <c r="AM43" s="112"/>
      <c r="AN43" s="112">
        <v>-9.100000000000219E-4</v>
      </c>
      <c r="AO43" s="112"/>
      <c r="AP43" s="112">
        <v>8.4000000000000741E-4</v>
      </c>
      <c r="AQ43" s="112">
        <v>-4.8999999999999044E-4</v>
      </c>
      <c r="AR43" s="112">
        <v>2.9000000000001247E-4</v>
      </c>
      <c r="AS43" s="112">
        <v>6.0000000000004494E-4</v>
      </c>
      <c r="AT43" s="112">
        <v>4.9999999999938982E-5</v>
      </c>
      <c r="AU43" s="112">
        <v>-3.0000000000002247E-4</v>
      </c>
      <c r="AV43" s="112">
        <v>7.4000000000001842E-4</v>
      </c>
      <c r="AW43" s="92"/>
      <c r="AX43" s="114">
        <v>-3.4305460000007004E-3</v>
      </c>
      <c r="AY43" s="115">
        <v>4.8249999999971926E-4</v>
      </c>
    </row>
    <row r="44" spans="2:51">
      <c r="B44" s="52" t="s">
        <v>54</v>
      </c>
      <c r="C44" s="52"/>
      <c r="D44" s="14">
        <v>455.89599999999996</v>
      </c>
      <c r="E44" s="58">
        <v>-0.48158945399999936</v>
      </c>
      <c r="F44" s="59"/>
      <c r="G44" s="58">
        <v>-0.48815249999999982</v>
      </c>
      <c r="H44" s="58"/>
      <c r="I44" s="58"/>
      <c r="J44" s="58">
        <v>-0.48801</v>
      </c>
      <c r="K44" s="58"/>
      <c r="L44" s="58">
        <v>-0.48925639345576871</v>
      </c>
      <c r="M44" s="58"/>
      <c r="N44" s="58">
        <v>-0.48874000000000001</v>
      </c>
      <c r="O44" s="58">
        <v>-0.48996000000000001</v>
      </c>
      <c r="P44" s="58">
        <v>-0.48976999999999998</v>
      </c>
      <c r="Q44" s="58"/>
      <c r="R44" s="58">
        <v>-0.49068000000000001</v>
      </c>
      <c r="S44" s="58"/>
      <c r="T44" s="58">
        <v>-0.49012</v>
      </c>
      <c r="U44" s="58">
        <v>-0.49071999999999999</v>
      </c>
      <c r="V44" s="58">
        <v>-0.49064000000000002</v>
      </c>
      <c r="W44" s="58">
        <v>-0.49021000000000003</v>
      </c>
      <c r="X44" s="58">
        <v>-0.48970999999999998</v>
      </c>
      <c r="Y44" s="58">
        <v>-0.49092000000000002</v>
      </c>
      <c r="Z44" s="58">
        <v>-0.49042000000000002</v>
      </c>
      <c r="AA44" s="58"/>
      <c r="AB44" s="92"/>
      <c r="AC44" s="112">
        <v>-6.5630460000004609E-3</v>
      </c>
      <c r="AD44" s="92"/>
      <c r="AE44" s="92"/>
      <c r="AF44" s="112">
        <v>1.4249999999982332E-4</v>
      </c>
      <c r="AG44" s="92"/>
      <c r="AH44" s="112">
        <v>-1.2463934557687129E-3</v>
      </c>
      <c r="AI44" s="92"/>
      <c r="AJ44" s="112">
        <v>5.1639345576870443E-4</v>
      </c>
      <c r="AK44" s="112">
        <v>-1.2199999999999989E-3</v>
      </c>
      <c r="AL44" s="112">
        <v>1.9000000000002348E-4</v>
      </c>
      <c r="AM44" s="112"/>
      <c r="AN44" s="112">
        <v>-9.100000000000219E-4</v>
      </c>
      <c r="AO44" s="112"/>
      <c r="AP44" s="112">
        <v>5.6000000000000494E-4</v>
      </c>
      <c r="AQ44" s="112">
        <v>-5.9999999999998943E-4</v>
      </c>
      <c r="AR44" s="112">
        <v>7.9999999999968985E-5</v>
      </c>
      <c r="AS44" s="112">
        <v>4.2999999999998595E-4</v>
      </c>
      <c r="AT44" s="112">
        <v>5.0000000000005596E-4</v>
      </c>
      <c r="AU44" s="112">
        <v>-1.2100000000000444E-3</v>
      </c>
      <c r="AV44" s="112">
        <v>5.0000000000000044E-4</v>
      </c>
      <c r="AW44" s="92"/>
      <c r="AX44" s="114">
        <v>-8.8305460000006608E-3</v>
      </c>
      <c r="AY44" s="115">
        <v>-2.2675000000001999E-3</v>
      </c>
    </row>
    <row r="45" spans="2:51">
      <c r="B45" s="52" t="s">
        <v>55</v>
      </c>
      <c r="C45" s="54"/>
      <c r="D45" s="14">
        <v>470.88799999999998</v>
      </c>
      <c r="E45" s="58">
        <v>-0.48171959179999957</v>
      </c>
      <c r="F45" s="59"/>
      <c r="G45" s="58">
        <v>-0.49032249999999977</v>
      </c>
      <c r="H45" s="58"/>
      <c r="I45" s="58"/>
      <c r="J45" s="58">
        <v>-0.49052000000000001</v>
      </c>
      <c r="K45" s="58"/>
      <c r="L45" s="58">
        <v>-0.49284222817300222</v>
      </c>
      <c r="M45" s="58"/>
      <c r="N45" s="58">
        <v>-0.49252000000000001</v>
      </c>
      <c r="O45" s="58">
        <v>-0.49434</v>
      </c>
      <c r="P45" s="58">
        <v>-0.49420999999999998</v>
      </c>
      <c r="Q45" s="58"/>
      <c r="R45" s="58">
        <v>-0.49486999999999998</v>
      </c>
      <c r="S45" s="58"/>
      <c r="T45" s="58">
        <v>-0.49574000000000001</v>
      </c>
      <c r="U45" s="58">
        <v>-0.49734</v>
      </c>
      <c r="V45" s="58">
        <v>-0.49791999999999997</v>
      </c>
      <c r="W45" s="58">
        <v>-0.49833000000000005</v>
      </c>
      <c r="X45" s="58">
        <v>-0.49847000000000002</v>
      </c>
      <c r="Y45" s="58">
        <v>-0.50048999999999999</v>
      </c>
      <c r="Z45" s="58">
        <v>-0.50021000000000004</v>
      </c>
      <c r="AA45" s="58"/>
      <c r="AB45" s="92"/>
      <c r="AC45" s="112">
        <v>-8.6029082000002033E-3</v>
      </c>
      <c r="AD45" s="92"/>
      <c r="AE45" s="92"/>
      <c r="AF45" s="112">
        <v>-1.9750000000023915E-4</v>
      </c>
      <c r="AG45" s="92"/>
      <c r="AH45" s="112">
        <v>-2.3222281730022054E-3</v>
      </c>
      <c r="AI45" s="92"/>
      <c r="AJ45" s="112">
        <v>3.2222817300220363E-4</v>
      </c>
      <c r="AK45" s="112">
        <v>-1.8199999999999883E-3</v>
      </c>
      <c r="AL45" s="112">
        <v>1.3000000000001899E-4</v>
      </c>
      <c r="AM45" s="112"/>
      <c r="AN45" s="112">
        <v>-6.5999999999999392E-4</v>
      </c>
      <c r="AO45" s="112"/>
      <c r="AP45" s="112">
        <v>-8.7000000000003741E-4</v>
      </c>
      <c r="AQ45" s="112">
        <v>-1.5999999999999903E-3</v>
      </c>
      <c r="AR45" s="112">
        <v>-5.7999999999996943E-4</v>
      </c>
      <c r="AS45" s="112">
        <v>-4.1000000000007697E-4</v>
      </c>
      <c r="AT45" s="112">
        <v>-1.3999999999997348E-4</v>
      </c>
      <c r="AU45" s="112">
        <v>-2.0199999999999663E-3</v>
      </c>
      <c r="AV45" s="112">
        <v>2.7999999999994696E-4</v>
      </c>
      <c r="AW45" s="92"/>
      <c r="AX45" s="114">
        <v>-1.8490408200000474E-2</v>
      </c>
      <c r="AY45" s="115">
        <v>-9.8875000000002711E-3</v>
      </c>
    </row>
    <row r="46" spans="2:51">
      <c r="B46" s="52" t="s">
        <v>56</v>
      </c>
      <c r="C46" s="53"/>
      <c r="D46" s="14">
        <v>485.88099999999997</v>
      </c>
      <c r="E46" s="58">
        <v>-0.48229972959999978</v>
      </c>
      <c r="F46" s="59"/>
      <c r="G46" s="58">
        <v>-0.49052499999999982</v>
      </c>
      <c r="H46" s="58"/>
      <c r="I46" s="58"/>
      <c r="J46" s="58">
        <v>-0.49118000000000001</v>
      </c>
      <c r="K46" s="58"/>
      <c r="L46" s="58">
        <v>-0.49394806261240204</v>
      </c>
      <c r="M46" s="58"/>
      <c r="N46" s="58">
        <v>-0.49456</v>
      </c>
      <c r="O46" s="58">
        <v>-0.49625999999999998</v>
      </c>
      <c r="P46" s="58">
        <v>-0.49685000000000001</v>
      </c>
      <c r="Q46" s="58"/>
      <c r="R46" s="58">
        <v>-0.49874000000000002</v>
      </c>
      <c r="S46" s="58"/>
      <c r="T46" s="58">
        <v>-0.49930000000000002</v>
      </c>
      <c r="U46" s="58">
        <v>-0.50166999999999995</v>
      </c>
      <c r="V46" s="58">
        <v>-0.50326000000000004</v>
      </c>
      <c r="W46" s="58">
        <v>-0.50436999999999999</v>
      </c>
      <c r="X46" s="58">
        <v>-0.50553000000000003</v>
      </c>
      <c r="Y46" s="58">
        <v>-0.50829000000000002</v>
      </c>
      <c r="Z46" s="58">
        <v>-0.50915999999999995</v>
      </c>
      <c r="AA46" s="58"/>
      <c r="AB46" s="92"/>
      <c r="AC46" s="112">
        <v>-8.2252704000000398E-3</v>
      </c>
      <c r="AD46" s="92"/>
      <c r="AE46" s="92"/>
      <c r="AF46" s="112">
        <v>-6.5500000000018321E-4</v>
      </c>
      <c r="AG46" s="92"/>
      <c r="AH46" s="112">
        <v>-2.7680626124020336E-3</v>
      </c>
      <c r="AI46" s="92"/>
      <c r="AJ46" s="112">
        <v>-6.1193738759796057E-4</v>
      </c>
      <c r="AK46" s="112">
        <v>-1.6999999999999793E-3</v>
      </c>
      <c r="AL46" s="112">
        <v>-5.9000000000003494E-4</v>
      </c>
      <c r="AM46" s="112"/>
      <c r="AN46" s="112">
        <v>-1.8900000000000028E-3</v>
      </c>
      <c r="AO46" s="112"/>
      <c r="AP46" s="112">
        <v>-5.6000000000000494E-4</v>
      </c>
      <c r="AQ46" s="112">
        <v>-2.3699999999999277E-3</v>
      </c>
      <c r="AR46" s="112">
        <v>-1.5900000000000913E-3</v>
      </c>
      <c r="AS46" s="112">
        <v>-1.1099999999999444E-3</v>
      </c>
      <c r="AT46" s="112">
        <v>-1.1600000000000499E-3</v>
      </c>
      <c r="AU46" s="112">
        <v>-2.7599999999999847E-3</v>
      </c>
      <c r="AV46" s="112">
        <v>-8.6999999999992639E-4</v>
      </c>
      <c r="AW46" s="92"/>
      <c r="AX46" s="114">
        <v>-2.6860270400000164E-2</v>
      </c>
      <c r="AY46" s="115">
        <v>-1.8635000000000124E-2</v>
      </c>
    </row>
    <row r="47" spans="2:51">
      <c r="B47" s="52" t="s">
        <v>57</v>
      </c>
      <c r="C47" s="53"/>
      <c r="D47" s="14">
        <v>500.88499999999999</v>
      </c>
      <c r="E47" s="58">
        <v>-0.49064972959999981</v>
      </c>
      <c r="F47" s="59"/>
      <c r="G47" s="58">
        <v>-0.49890749999999984</v>
      </c>
      <c r="H47" s="58"/>
      <c r="I47" s="58"/>
      <c r="J47" s="58">
        <v>-0.50007000000000001</v>
      </c>
      <c r="K47" s="58"/>
      <c r="L47" s="58">
        <v>-0.50275389399563108</v>
      </c>
      <c r="M47" s="58"/>
      <c r="N47" s="58">
        <v>-0.50348999999999999</v>
      </c>
      <c r="O47" s="58">
        <v>-0.50551000000000001</v>
      </c>
      <c r="P47" s="58">
        <v>-0.50609999999999999</v>
      </c>
      <c r="Q47" s="58"/>
      <c r="R47" s="58">
        <v>-0.50797999999999999</v>
      </c>
      <c r="S47" s="58"/>
      <c r="T47" s="58">
        <v>-0.50927999999999995</v>
      </c>
      <c r="U47" s="58">
        <v>-0.51251999999999998</v>
      </c>
      <c r="V47" s="58">
        <v>-0.51451999999999998</v>
      </c>
      <c r="W47" s="58">
        <v>-0.51615999999999995</v>
      </c>
      <c r="X47" s="58">
        <v>-0.51805999999999996</v>
      </c>
      <c r="Y47" s="58">
        <v>-0.52153000000000005</v>
      </c>
      <c r="Z47" s="58">
        <v>-0.52290999999999999</v>
      </c>
      <c r="AA47" s="58"/>
      <c r="AB47" s="92"/>
      <c r="AC47" s="112">
        <v>-8.2577704000000307E-3</v>
      </c>
      <c r="AD47" s="92"/>
      <c r="AE47" s="92"/>
      <c r="AF47" s="112">
        <v>-1.1625000000001773E-3</v>
      </c>
      <c r="AG47" s="92"/>
      <c r="AH47" s="112">
        <v>-2.6838939956310703E-3</v>
      </c>
      <c r="AI47" s="92"/>
      <c r="AJ47" s="112">
        <v>-7.3610600436890827E-4</v>
      </c>
      <c r="AK47" s="112">
        <v>-2.0200000000000218E-3</v>
      </c>
      <c r="AL47" s="112">
        <v>-5.8999999999997943E-4</v>
      </c>
      <c r="AM47" s="112"/>
      <c r="AN47" s="112">
        <v>-1.8799999999999928E-3</v>
      </c>
      <c r="AO47" s="112"/>
      <c r="AP47" s="112">
        <v>-1.2999999999999678E-3</v>
      </c>
      <c r="AQ47" s="112">
        <v>-3.2400000000000206E-3</v>
      </c>
      <c r="AR47" s="112">
        <v>-2.0000000000000018E-3</v>
      </c>
      <c r="AS47" s="112">
        <v>-1.6399999999999748E-3</v>
      </c>
      <c r="AT47" s="112">
        <v>-1.9000000000000128E-3</v>
      </c>
      <c r="AU47" s="112">
        <v>-3.4700000000000841E-3</v>
      </c>
      <c r="AV47" s="112">
        <v>-1.3799999999999368E-3</v>
      </c>
      <c r="AW47" s="92"/>
      <c r="AX47" s="114">
        <v>-3.2260270400000179E-2</v>
      </c>
      <c r="AY47" s="115">
        <v>-2.4002500000000149E-2</v>
      </c>
    </row>
    <row r="48" spans="2:51">
      <c r="B48" s="52" t="s">
        <v>58</v>
      </c>
      <c r="C48" s="53"/>
      <c r="D48" s="14">
        <v>515.90200000000004</v>
      </c>
      <c r="E48" s="58">
        <v>-0.49686972959999981</v>
      </c>
      <c r="F48" s="59"/>
      <c r="G48" s="58">
        <v>-0.50578499999999993</v>
      </c>
      <c r="H48" s="58"/>
      <c r="I48" s="58"/>
      <c r="J48" s="58">
        <v>-0.50727999999999995</v>
      </c>
      <c r="K48" s="58"/>
      <c r="L48" s="58">
        <v>-0.51030972176702227</v>
      </c>
      <c r="M48" s="58"/>
      <c r="N48" s="58">
        <v>-0.51141000000000003</v>
      </c>
      <c r="O48" s="58">
        <v>-0.51366999999999996</v>
      </c>
      <c r="P48" s="58">
        <v>-0.51448000000000005</v>
      </c>
      <c r="Q48" s="58"/>
      <c r="R48" s="58">
        <v>-0.51722999999999997</v>
      </c>
      <c r="S48" s="58"/>
      <c r="T48" s="58">
        <v>-0.51854</v>
      </c>
      <c r="U48" s="58">
        <v>-0.52222999999999997</v>
      </c>
      <c r="V48" s="58">
        <v>-0.52471999999999996</v>
      </c>
      <c r="W48" s="58">
        <v>-0.52671000000000001</v>
      </c>
      <c r="X48" s="58">
        <v>-0.52880000000000005</v>
      </c>
      <c r="Y48" s="58">
        <v>-0.53315000000000001</v>
      </c>
      <c r="Z48" s="58">
        <v>-0.53508</v>
      </c>
      <c r="AA48" s="58"/>
      <c r="AB48" s="92"/>
      <c r="AC48" s="112">
        <v>-8.9152704000001193E-3</v>
      </c>
      <c r="AD48" s="92"/>
      <c r="AE48" s="92"/>
      <c r="AF48" s="112">
        <v>-1.4950000000000241E-3</v>
      </c>
      <c r="AG48" s="92"/>
      <c r="AH48" s="112">
        <v>-3.0297217670223198E-3</v>
      </c>
      <c r="AI48" s="92"/>
      <c r="AJ48" s="112">
        <v>-1.1002782329777583E-3</v>
      </c>
      <c r="AK48" s="112">
        <v>-2.2599999999999287E-3</v>
      </c>
      <c r="AL48" s="112">
        <v>-8.1000000000008843E-4</v>
      </c>
      <c r="AM48" s="112"/>
      <c r="AN48" s="112">
        <v>-2.7499999999999192E-3</v>
      </c>
      <c r="AO48" s="112"/>
      <c r="AP48" s="112">
        <v>-1.3100000000000334E-3</v>
      </c>
      <c r="AQ48" s="112">
        <v>-3.6899999999999711E-3</v>
      </c>
      <c r="AR48" s="112">
        <v>-2.4899999999999922E-3</v>
      </c>
      <c r="AS48" s="112">
        <v>-1.9900000000000473E-3</v>
      </c>
      <c r="AT48" s="112">
        <v>-2.0900000000000363E-3</v>
      </c>
      <c r="AU48" s="112">
        <v>-4.349999999999965E-3</v>
      </c>
      <c r="AV48" s="112">
        <v>-1.9299999999999873E-3</v>
      </c>
      <c r="AW48" s="92"/>
      <c r="AX48" s="114">
        <v>-3.821027040000019E-2</v>
      </c>
      <c r="AY48" s="115">
        <v>-2.9295000000000071E-2</v>
      </c>
    </row>
    <row r="49" spans="2:51">
      <c r="B49" s="52" t="s">
        <v>59</v>
      </c>
      <c r="C49" s="53"/>
      <c r="D49" s="14">
        <v>530.89499999999998</v>
      </c>
      <c r="E49" s="58">
        <v>-0.49381972959999981</v>
      </c>
      <c r="F49" s="59"/>
      <c r="G49" s="58">
        <v>-0.50332749999999971</v>
      </c>
      <c r="H49" s="58"/>
      <c r="I49" s="58"/>
      <c r="J49" s="58">
        <v>-0.50448999999999999</v>
      </c>
      <c r="K49" s="58"/>
      <c r="L49" s="58">
        <v>-0.50837555620642205</v>
      </c>
      <c r="M49" s="58"/>
      <c r="N49" s="58">
        <v>-0.50951000000000002</v>
      </c>
      <c r="O49" s="58">
        <v>-0.51184999999999992</v>
      </c>
      <c r="P49" s="58">
        <v>-0.51244000000000001</v>
      </c>
      <c r="Q49" s="58"/>
      <c r="R49" s="58">
        <v>-0.51571</v>
      </c>
      <c r="S49" s="58"/>
      <c r="T49" s="58">
        <v>-0.51722000000000001</v>
      </c>
      <c r="U49" s="58">
        <v>-0.52127000000000001</v>
      </c>
      <c r="V49" s="58">
        <v>-0.52370000000000005</v>
      </c>
      <c r="W49" s="58">
        <v>-0.52578999999999998</v>
      </c>
      <c r="X49" s="58">
        <v>-0.5282</v>
      </c>
      <c r="Y49" s="58">
        <v>-0.53278999999999999</v>
      </c>
      <c r="Z49" s="58">
        <v>-0.53454999999999997</v>
      </c>
      <c r="AA49" s="58"/>
      <c r="AB49" s="92"/>
      <c r="AC49" s="112">
        <v>-9.507770399999893E-3</v>
      </c>
      <c r="AD49" s="92"/>
      <c r="AE49" s="92"/>
      <c r="AF49" s="112">
        <v>-1.1625000000002883E-3</v>
      </c>
      <c r="AG49" s="92"/>
      <c r="AH49" s="112">
        <v>-3.8855562064220583E-3</v>
      </c>
      <c r="AI49" s="92"/>
      <c r="AJ49" s="112">
        <v>-1.1344437935779661E-3</v>
      </c>
      <c r="AK49" s="112">
        <v>-2.3399999999998977E-3</v>
      </c>
      <c r="AL49" s="112">
        <v>-5.9000000000009045E-4</v>
      </c>
      <c r="AM49" s="112"/>
      <c r="AN49" s="112">
        <v>-3.2699999999999951E-3</v>
      </c>
      <c r="AO49" s="112"/>
      <c r="AP49" s="112">
        <v>-1.5100000000000113E-3</v>
      </c>
      <c r="AQ49" s="112">
        <v>-4.049999999999998E-3</v>
      </c>
      <c r="AR49" s="112">
        <v>-2.4300000000000432E-3</v>
      </c>
      <c r="AS49" s="112">
        <v>-2.0899999999999253E-3</v>
      </c>
      <c r="AT49" s="112">
        <v>-2.4100000000000232E-3</v>
      </c>
      <c r="AU49" s="112">
        <v>-4.589999999999983E-3</v>
      </c>
      <c r="AV49" s="112">
        <v>-1.7599999999999838E-3</v>
      </c>
      <c r="AW49" s="92"/>
      <c r="AX49" s="114">
        <v>-4.0730270400000157E-2</v>
      </c>
      <c r="AY49" s="115">
        <v>-3.1222500000000264E-2</v>
      </c>
    </row>
    <row r="50" spans="2:51">
      <c r="B50" s="52" t="s">
        <v>60</v>
      </c>
      <c r="C50" s="55"/>
      <c r="D50" s="14">
        <v>545.89499999999998</v>
      </c>
      <c r="E50" s="58">
        <v>-0.5059597295999998</v>
      </c>
      <c r="F50" s="59"/>
      <c r="G50" s="58">
        <v>-0.51464499999999958</v>
      </c>
      <c r="H50" s="58"/>
      <c r="I50" s="58"/>
      <c r="J50" s="58">
        <v>-0.51593</v>
      </c>
      <c r="K50" s="58"/>
      <c r="L50" s="58">
        <v>-0.51999138870098616</v>
      </c>
      <c r="M50" s="58"/>
      <c r="N50" s="58">
        <v>-0.52146999999999999</v>
      </c>
      <c r="O50" s="58">
        <v>-0.52377999999999991</v>
      </c>
      <c r="P50" s="58">
        <v>-0.52453000000000005</v>
      </c>
      <c r="Q50" s="58"/>
      <c r="R50" s="58">
        <v>-0.52795000000000003</v>
      </c>
      <c r="S50" s="58"/>
      <c r="T50" s="58">
        <v>-0.52975000000000005</v>
      </c>
      <c r="U50" s="58">
        <v>-0.53373000000000004</v>
      </c>
      <c r="V50" s="58">
        <v>-0.53615000000000002</v>
      </c>
      <c r="W50" s="58">
        <v>-0.53810000000000002</v>
      </c>
      <c r="X50" s="58">
        <v>-0.54020999999999997</v>
      </c>
      <c r="Y50" s="58">
        <v>-0.54476000000000002</v>
      </c>
      <c r="Z50" s="58">
        <v>-0.54635</v>
      </c>
      <c r="AA50" s="58"/>
      <c r="AB50" s="92"/>
      <c r="AC50" s="112">
        <v>-8.6852703999997782E-3</v>
      </c>
      <c r="AD50" s="92"/>
      <c r="AE50" s="92"/>
      <c r="AF50" s="112">
        <v>-1.2850000000004247E-3</v>
      </c>
      <c r="AG50" s="92"/>
      <c r="AH50" s="112">
        <v>-4.0613887009861571E-3</v>
      </c>
      <c r="AI50" s="92"/>
      <c r="AJ50" s="112">
        <v>-1.4786112990138323E-3</v>
      </c>
      <c r="AK50" s="112">
        <v>-2.3099999999999232E-3</v>
      </c>
      <c r="AL50" s="112">
        <v>-7.5000000000013944E-4</v>
      </c>
      <c r="AM50" s="112"/>
      <c r="AN50" s="112">
        <v>-3.4199999999999786E-3</v>
      </c>
      <c r="AO50" s="112"/>
      <c r="AP50" s="112">
        <v>-1.8000000000000238E-3</v>
      </c>
      <c r="AQ50" s="112">
        <v>-3.9799999999999836E-3</v>
      </c>
      <c r="AR50" s="112">
        <v>-2.4199999999999777E-3</v>
      </c>
      <c r="AS50" s="112">
        <v>-1.9500000000000073E-3</v>
      </c>
      <c r="AT50" s="112">
        <v>-2.1099999999999453E-3</v>
      </c>
      <c r="AU50" s="112">
        <v>-4.550000000000054E-3</v>
      </c>
      <c r="AV50" s="112">
        <v>-1.5899999999999803E-3</v>
      </c>
      <c r="AW50" s="92"/>
      <c r="AX50" s="114">
        <v>-4.0390270400000206E-2</v>
      </c>
      <c r="AY50" s="115">
        <v>-3.1705000000000427E-2</v>
      </c>
    </row>
    <row r="51" spans="2:51">
      <c r="B51" s="52" t="s">
        <v>61</v>
      </c>
      <c r="C51" s="55"/>
      <c r="D51" s="14">
        <v>560.89199999999994</v>
      </c>
      <c r="E51" s="58">
        <v>-0.50928972959999974</v>
      </c>
      <c r="F51" s="59"/>
      <c r="G51" s="58">
        <v>-0.51679499999999967</v>
      </c>
      <c r="H51" s="58"/>
      <c r="I51" s="58"/>
      <c r="J51" s="58">
        <v>-0.51649999999999996</v>
      </c>
      <c r="K51" s="58"/>
      <c r="L51" s="58">
        <v>-0.52188722202905102</v>
      </c>
      <c r="M51" s="58"/>
      <c r="N51" s="58">
        <v>-0.52274999999999994</v>
      </c>
      <c r="O51" s="58">
        <v>-0.52503</v>
      </c>
      <c r="P51" s="58">
        <v>-0.52488999999999997</v>
      </c>
      <c r="Q51" s="58"/>
      <c r="R51" s="58">
        <v>-0.52861999999999998</v>
      </c>
      <c r="S51" s="58"/>
      <c r="T51" s="58">
        <v>-0.52991999999999995</v>
      </c>
      <c r="U51" s="58">
        <v>-0.53303</v>
      </c>
      <c r="V51" s="58">
        <v>-0.53427999999999998</v>
      </c>
      <c r="W51" s="58">
        <v>-0.53521999999999992</v>
      </c>
      <c r="X51" s="58">
        <v>-0.53654000000000002</v>
      </c>
      <c r="Y51" s="58">
        <v>-0.54005999999999998</v>
      </c>
      <c r="Z51" s="58">
        <v>-0.54035999999999995</v>
      </c>
      <c r="AA51" s="58"/>
      <c r="AB51" s="92"/>
      <c r="AC51" s="112">
        <v>-7.5052703999999304E-3</v>
      </c>
      <c r="AD51" s="92"/>
      <c r="AE51" s="92"/>
      <c r="AF51" s="112">
        <v>2.9499999999971216E-4</v>
      </c>
      <c r="AG51" s="92"/>
      <c r="AH51" s="112">
        <v>-5.3872220290510642E-3</v>
      </c>
      <c r="AI51" s="92"/>
      <c r="AJ51" s="112">
        <v>-8.6277797094891362E-4</v>
      </c>
      <c r="AK51" s="112">
        <v>-2.2800000000000598E-3</v>
      </c>
      <c r="AL51" s="112">
        <v>1.4000000000002899E-4</v>
      </c>
      <c r="AM51" s="112"/>
      <c r="AN51" s="112">
        <v>-3.7300000000000111E-3</v>
      </c>
      <c r="AO51" s="112"/>
      <c r="AP51" s="112">
        <v>-1.2999999999999678E-3</v>
      </c>
      <c r="AQ51" s="112">
        <v>-3.1100000000000572E-3</v>
      </c>
      <c r="AR51" s="112">
        <v>-1.2499999999999734E-3</v>
      </c>
      <c r="AS51" s="112">
        <v>-9.3999999999994088E-4</v>
      </c>
      <c r="AT51" s="112">
        <v>-1.3200000000000989E-3</v>
      </c>
      <c r="AU51" s="112">
        <v>-3.5199999999999676E-3</v>
      </c>
      <c r="AV51" s="112">
        <v>-2.9999999999996696E-4</v>
      </c>
      <c r="AW51" s="92"/>
      <c r="AX51" s="114">
        <v>-3.1070270400000211E-2</v>
      </c>
      <c r="AY51" s="115">
        <v>-2.356500000000028E-2</v>
      </c>
    </row>
    <row r="52" spans="2:51">
      <c r="B52" s="52" t="s">
        <v>62</v>
      </c>
      <c r="C52" s="55"/>
      <c r="D52" s="14">
        <v>575.89599999999996</v>
      </c>
      <c r="E52" s="58">
        <v>-0.50294972959999984</v>
      </c>
      <c r="F52" s="59"/>
      <c r="G52" s="58">
        <v>-0.50553749999999953</v>
      </c>
      <c r="H52" s="58"/>
      <c r="I52" s="58"/>
      <c r="J52" s="58">
        <v>-0.50531999999999999</v>
      </c>
      <c r="K52" s="58"/>
      <c r="L52" s="58">
        <v>-0.50810305341228035</v>
      </c>
      <c r="M52" s="58"/>
      <c r="N52" s="58">
        <v>-0.50839000000000001</v>
      </c>
      <c r="O52" s="58">
        <v>-0.50950999999999991</v>
      </c>
      <c r="P52" s="58">
        <v>-0.50941000000000003</v>
      </c>
      <c r="Q52" s="58"/>
      <c r="R52" s="58">
        <v>-0.51127</v>
      </c>
      <c r="S52" s="58"/>
      <c r="T52" s="58">
        <v>-0.51136999999999999</v>
      </c>
      <c r="U52" s="58">
        <v>-0.51273000000000002</v>
      </c>
      <c r="V52" s="58">
        <v>-0.51285999999999998</v>
      </c>
      <c r="W52" s="58">
        <v>-0.51261999999999996</v>
      </c>
      <c r="X52" s="58">
        <v>-0.51331000000000004</v>
      </c>
      <c r="Y52" s="58">
        <v>-0.51479000000000008</v>
      </c>
      <c r="Z52" s="58">
        <v>-0.51480000000000004</v>
      </c>
      <c r="AA52" s="58"/>
      <c r="AB52" s="92"/>
      <c r="AC52" s="112">
        <v>-2.5877703999996893E-3</v>
      </c>
      <c r="AD52" s="92"/>
      <c r="AE52" s="92"/>
      <c r="AF52" s="112">
        <v>2.1749999999953751E-4</v>
      </c>
      <c r="AG52" s="92"/>
      <c r="AH52" s="112">
        <v>-2.7830534122803563E-3</v>
      </c>
      <c r="AI52" s="92"/>
      <c r="AJ52" s="112">
        <v>-2.8694658771966086E-4</v>
      </c>
      <c r="AK52" s="112">
        <v>-1.1199999999998989E-3</v>
      </c>
      <c r="AL52" s="112">
        <v>9.9999999999877964E-5</v>
      </c>
      <c r="AM52" s="112"/>
      <c r="AN52" s="112">
        <v>-1.8599999999999728E-3</v>
      </c>
      <c r="AO52" s="112"/>
      <c r="AP52" s="112">
        <v>-9.9999999999988987E-5</v>
      </c>
      <c r="AQ52" s="112">
        <v>-1.3600000000000279E-3</v>
      </c>
      <c r="AR52" s="112">
        <v>-1.2999999999996348E-4</v>
      </c>
      <c r="AS52" s="112">
        <v>2.4000000000001798E-4</v>
      </c>
      <c r="AT52" s="112">
        <v>-6.9000000000007944E-4</v>
      </c>
      <c r="AU52" s="112">
        <v>-1.4800000000000368E-3</v>
      </c>
      <c r="AV52" s="112">
        <v>-9.9999999999544897E-6</v>
      </c>
      <c r="AW52" s="92"/>
      <c r="AX52" s="114">
        <v>-1.1850270400000196E-2</v>
      </c>
      <c r="AY52" s="115">
        <v>-9.2625000000005064E-3</v>
      </c>
    </row>
    <row r="53" spans="2:51">
      <c r="B53" s="52" t="s">
        <v>63</v>
      </c>
      <c r="C53" s="55"/>
      <c r="D53" s="14">
        <v>590.88800000000003</v>
      </c>
      <c r="E53" s="58">
        <v>-0.49464972959999981</v>
      </c>
      <c r="F53" s="59"/>
      <c r="G53" s="58">
        <v>-0.49341999999999947</v>
      </c>
      <c r="H53" s="58"/>
      <c r="I53" s="58"/>
      <c r="J53" s="58">
        <v>-0.49243999999999999</v>
      </c>
      <c r="K53" s="58"/>
      <c r="L53" s="58">
        <v>-0.4936488881295138</v>
      </c>
      <c r="M53" s="58"/>
      <c r="N53" s="58">
        <v>-0.49309999999999998</v>
      </c>
      <c r="O53" s="58">
        <v>-0.49373</v>
      </c>
      <c r="P53" s="58">
        <v>-0.49308999999999997</v>
      </c>
      <c r="Q53" s="58"/>
      <c r="R53" s="58">
        <v>-0.49368000000000001</v>
      </c>
      <c r="S53" s="58"/>
      <c r="T53" s="58">
        <v>-0.49345</v>
      </c>
      <c r="U53" s="58">
        <v>-0.49415999999999999</v>
      </c>
      <c r="V53" s="58">
        <v>-0.49347000000000002</v>
      </c>
      <c r="W53" s="58">
        <v>-0.49272000000000005</v>
      </c>
      <c r="X53" s="58">
        <v>-0.49315999999999999</v>
      </c>
      <c r="Y53" s="58">
        <v>-0.49339000000000005</v>
      </c>
      <c r="Z53" s="58">
        <v>-0.49308999999999997</v>
      </c>
      <c r="AA53" s="58"/>
      <c r="AB53" s="92"/>
      <c r="AC53" s="112">
        <v>1.2297296000003399E-3</v>
      </c>
      <c r="AD53" s="92"/>
      <c r="AE53" s="92"/>
      <c r="AF53" s="112">
        <v>9.7999999999948129E-4</v>
      </c>
      <c r="AG53" s="92"/>
      <c r="AH53" s="112">
        <v>-1.2088881295138076E-3</v>
      </c>
      <c r="AI53" s="92"/>
      <c r="AJ53" s="112">
        <v>5.4888812951381372E-4</v>
      </c>
      <c r="AK53" s="112">
        <v>-6.3000000000001943E-4</v>
      </c>
      <c r="AL53" s="112">
        <v>6.4000000000002943E-4</v>
      </c>
      <c r="AM53" s="112"/>
      <c r="AN53" s="112">
        <v>-5.9000000000003494E-4</v>
      </c>
      <c r="AO53" s="112"/>
      <c r="AP53" s="112">
        <v>2.3000000000000798E-4</v>
      </c>
      <c r="AQ53" s="112">
        <v>-7.0999999999998842E-4</v>
      </c>
      <c r="AR53" s="112">
        <v>6.8999999999996842E-4</v>
      </c>
      <c r="AS53" s="112">
        <v>7.4999999999997291E-4</v>
      </c>
      <c r="AT53" s="112">
        <v>-4.3999999999994044E-4</v>
      </c>
      <c r="AU53" s="112">
        <v>-2.3000000000006349E-4</v>
      </c>
      <c r="AV53" s="112">
        <v>3.0000000000007798E-4</v>
      </c>
      <c r="AW53" s="92"/>
      <c r="AX53" s="114">
        <v>1.5597295999998373E-3</v>
      </c>
      <c r="AY53" s="115">
        <v>3.2999999999949736E-4</v>
      </c>
    </row>
    <row r="54" spans="2:51">
      <c r="B54" s="52" t="s">
        <v>64</v>
      </c>
      <c r="C54" s="57"/>
      <c r="D54" s="14">
        <v>605.899</v>
      </c>
      <c r="E54" s="58">
        <v>-0.50352972959999975</v>
      </c>
      <c r="F54" s="64"/>
      <c r="G54" s="58">
        <v>-0.50170249999999916</v>
      </c>
      <c r="H54" s="58"/>
      <c r="I54" s="58"/>
      <c r="J54" s="58">
        <v>-0.50090999999999997</v>
      </c>
      <c r="K54" s="58"/>
      <c r="L54" s="58">
        <v>-0.50125471756790707</v>
      </c>
      <c r="M54" s="58"/>
      <c r="N54" s="58">
        <v>-0.50104000000000004</v>
      </c>
      <c r="O54" s="58">
        <v>-0.50134000000000001</v>
      </c>
      <c r="P54" s="58">
        <v>-0.50107999999999997</v>
      </c>
      <c r="Q54" s="58"/>
      <c r="R54" s="58">
        <v>-0.50180000000000002</v>
      </c>
      <c r="S54" s="58"/>
      <c r="T54" s="58">
        <v>-0.50095999999999996</v>
      </c>
      <c r="U54" s="58">
        <v>-0.50151999999999997</v>
      </c>
      <c r="V54" s="58">
        <v>-0.50097999999999998</v>
      </c>
      <c r="W54" s="58">
        <v>-0.50024999999999997</v>
      </c>
      <c r="X54" s="58">
        <v>-0.50083999999999995</v>
      </c>
      <c r="Y54" s="58">
        <v>-0.50087999999999999</v>
      </c>
      <c r="Z54" s="58">
        <v>-0.50092999999999999</v>
      </c>
      <c r="AA54" s="58"/>
      <c r="AB54" s="92"/>
      <c r="AC54" s="112">
        <v>1.8272296000005905E-3</v>
      </c>
      <c r="AD54" s="92"/>
      <c r="AE54" s="92"/>
      <c r="AF54" s="112">
        <v>7.9249999999919662E-4</v>
      </c>
      <c r="AG54" s="92"/>
      <c r="AH54" s="112">
        <v>-3.4471756790710462E-4</v>
      </c>
      <c r="AI54" s="92"/>
      <c r="AJ54" s="112">
        <v>2.1471756790703012E-4</v>
      </c>
      <c r="AK54" s="112">
        <v>-2.9999999999996696E-4</v>
      </c>
      <c r="AL54" s="112">
        <v>2.6000000000003798E-4</v>
      </c>
      <c r="AM54" s="112"/>
      <c r="AN54" s="112">
        <v>-7.2000000000005393E-4</v>
      </c>
      <c r="AO54" s="112"/>
      <c r="AP54" s="112">
        <v>8.4000000000006292E-4</v>
      </c>
      <c r="AQ54" s="112">
        <v>-5.6000000000000494E-4</v>
      </c>
      <c r="AR54" s="112">
        <v>5.3999999999998494E-4</v>
      </c>
      <c r="AS54" s="112">
        <v>7.3000000000000842E-4</v>
      </c>
      <c r="AT54" s="112">
        <v>-5.8999999999997943E-4</v>
      </c>
      <c r="AU54" s="112">
        <v>-4.0000000000040004E-5</v>
      </c>
      <c r="AV54" s="112">
        <v>-4.9999999999994493E-5</v>
      </c>
      <c r="AW54" s="92"/>
      <c r="AX54" s="114">
        <v>2.5997295999997672E-3</v>
      </c>
      <c r="AY54" s="115">
        <v>7.7249999999917662E-4</v>
      </c>
    </row>
    <row r="55" spans="2:51">
      <c r="B55" s="61" t="s">
        <v>14</v>
      </c>
      <c r="C55" s="65"/>
      <c r="D55" s="62">
        <v>607.98629999999991</v>
      </c>
      <c r="E55" s="63">
        <v>-0.50100972959999979</v>
      </c>
      <c r="F55" s="59"/>
      <c r="G55" s="63">
        <v>-0.4980099999999994</v>
      </c>
      <c r="H55" s="63"/>
      <c r="I55" s="63"/>
      <c r="J55" s="63">
        <v>-0.49686999999999998</v>
      </c>
      <c r="K55" s="63"/>
      <c r="L55" s="63">
        <v>-0.49742413764563392</v>
      </c>
      <c r="M55" s="63"/>
      <c r="N55" s="63">
        <v>-0.49696999999999997</v>
      </c>
      <c r="O55" s="63">
        <v>-0.49741000000000002</v>
      </c>
      <c r="P55" s="63">
        <v>-0.49687999999999999</v>
      </c>
      <c r="Q55" s="63"/>
      <c r="R55" s="63">
        <v>-0.49792999999999998</v>
      </c>
      <c r="S55" s="63"/>
      <c r="T55" s="63">
        <v>-0.49697999999999998</v>
      </c>
      <c r="U55" s="63">
        <v>-0.49770999999999999</v>
      </c>
      <c r="V55" s="63">
        <v>-0.49685000000000001</v>
      </c>
      <c r="W55" s="63">
        <v>-0.49614999999999998</v>
      </c>
      <c r="X55" s="63">
        <v>-0.49684</v>
      </c>
      <c r="Y55" s="63">
        <v>-0.49687000000000003</v>
      </c>
      <c r="Z55" s="63">
        <v>-0.49675999999999998</v>
      </c>
      <c r="AA55" s="63"/>
      <c r="AB55" s="92"/>
      <c r="AC55" s="112">
        <v>2.9997296000003892E-3</v>
      </c>
      <c r="AD55" s="92"/>
      <c r="AE55" s="92"/>
      <c r="AF55" s="112">
        <v>1.1399999999994193E-3</v>
      </c>
      <c r="AG55" s="92"/>
      <c r="AH55" s="112">
        <v>-5.541376456339453E-4</v>
      </c>
      <c r="AI55" s="92"/>
      <c r="AJ55" s="112">
        <v>4.5413764563395631E-4</v>
      </c>
      <c r="AK55" s="112">
        <v>-4.4000000000005146E-4</v>
      </c>
      <c r="AL55" s="112">
        <v>5.3000000000003045E-4</v>
      </c>
      <c r="AM55" s="112"/>
      <c r="AN55" s="112">
        <v>-1.0499999999999954E-3</v>
      </c>
      <c r="AO55" s="112"/>
      <c r="AP55" s="112">
        <v>9.5000000000000639E-4</v>
      </c>
      <c r="AQ55" s="112">
        <v>-7.3000000000000842E-4</v>
      </c>
      <c r="AR55" s="112">
        <v>8.599999999999719E-4</v>
      </c>
      <c r="AS55" s="112">
        <v>7.0000000000003393E-4</v>
      </c>
      <c r="AT55" s="112">
        <v>-6.9000000000002393E-4</v>
      </c>
      <c r="AU55" s="112">
        <v>-3.0000000000030003E-5</v>
      </c>
      <c r="AV55" s="112">
        <v>1.100000000000545E-4</v>
      </c>
      <c r="AW55" s="92"/>
      <c r="AX55" s="114">
        <v>4.2497295999998075E-3</v>
      </c>
      <c r="AY55" s="115">
        <v>1.2499999999994182E-3</v>
      </c>
    </row>
    <row r="56" spans="2:51">
      <c r="B56" s="52" t="s">
        <v>65</v>
      </c>
      <c r="C56" s="55"/>
      <c r="D56" s="14">
        <v>620.89</v>
      </c>
      <c r="E56" s="58">
        <v>-0.5018597295999998</v>
      </c>
      <c r="F56" s="59"/>
      <c r="G56" s="58">
        <v>-0.50014750000000008</v>
      </c>
      <c r="H56" s="58"/>
      <c r="I56" s="58"/>
      <c r="J56" s="58">
        <v>-0.49924000000000002</v>
      </c>
      <c r="K56" s="58"/>
      <c r="L56" s="58">
        <v>-0.49990055256297428</v>
      </c>
      <c r="M56" s="58"/>
      <c r="N56" s="58">
        <v>-0.49968999999999997</v>
      </c>
      <c r="O56" s="58">
        <v>-0.49997000000000003</v>
      </c>
      <c r="P56" s="58">
        <v>-0.49959999999999999</v>
      </c>
      <c r="Q56" s="58"/>
      <c r="R56" s="58">
        <v>-0.50053000000000003</v>
      </c>
      <c r="S56" s="58"/>
      <c r="T56" s="58">
        <v>-0.49965999999999999</v>
      </c>
      <c r="U56" s="58">
        <v>-0.50041999999999998</v>
      </c>
      <c r="V56" s="58">
        <v>-0.49969999999999998</v>
      </c>
      <c r="W56" s="58">
        <v>-0.49911000000000005</v>
      </c>
      <c r="X56" s="58">
        <v>-0.49986000000000003</v>
      </c>
      <c r="Y56" s="58">
        <v>-0.49992000000000003</v>
      </c>
      <c r="Z56" s="58">
        <v>-0.50000999999999995</v>
      </c>
      <c r="AA56" s="58"/>
      <c r="AB56" s="92"/>
      <c r="AC56" s="112">
        <v>1.7122295999997261E-3</v>
      </c>
      <c r="AD56" s="92"/>
      <c r="AE56" s="92"/>
      <c r="AF56" s="112">
        <v>9.0750000000006104E-4</v>
      </c>
      <c r="AG56" s="92"/>
      <c r="AH56" s="112">
        <v>-6.6055256297425924E-4</v>
      </c>
      <c r="AI56" s="92"/>
      <c r="AJ56" s="112">
        <v>2.105525629743088E-4</v>
      </c>
      <c r="AK56" s="112">
        <v>-2.8000000000005798E-4</v>
      </c>
      <c r="AL56" s="112">
        <v>3.7000000000003697E-4</v>
      </c>
      <c r="AM56" s="112"/>
      <c r="AN56" s="112">
        <v>-9.300000000000419E-4</v>
      </c>
      <c r="AO56" s="112"/>
      <c r="AP56" s="112">
        <v>8.7000000000003741E-4</v>
      </c>
      <c r="AQ56" s="112">
        <v>-7.5999999999998291E-4</v>
      </c>
      <c r="AR56" s="112">
        <v>7.1999999999999842E-4</v>
      </c>
      <c r="AS56" s="112">
        <v>5.8999999999992392E-4</v>
      </c>
      <c r="AT56" s="112">
        <v>-7.4999999999997291E-4</v>
      </c>
      <c r="AU56" s="112">
        <v>-6.0000000000004494E-5</v>
      </c>
      <c r="AV56" s="112">
        <v>-8.9999999999923475E-5</v>
      </c>
      <c r="AW56" s="92"/>
      <c r="AX56" s="114">
        <v>1.8497295999998498E-3</v>
      </c>
      <c r="AY56" s="115">
        <v>1.3750000000012363E-4</v>
      </c>
    </row>
    <row r="57" spans="2:51">
      <c r="B57" s="52" t="s">
        <v>66</v>
      </c>
      <c r="C57" s="55"/>
      <c r="D57" s="14">
        <v>635.91599999999994</v>
      </c>
      <c r="E57" s="58">
        <v>-0.50414972959999982</v>
      </c>
      <c r="F57" s="59"/>
      <c r="G57" s="58">
        <v>-0.50280999999999998</v>
      </c>
      <c r="H57" s="58"/>
      <c r="I57" s="58"/>
      <c r="J57" s="58">
        <v>-0.50185000000000002</v>
      </c>
      <c r="K57" s="58"/>
      <c r="L57" s="58">
        <v>-0.50266637783386203</v>
      </c>
      <c r="M57" s="58"/>
      <c r="N57" s="58">
        <v>-0.50258000000000003</v>
      </c>
      <c r="O57" s="58">
        <v>-0.50278999999999996</v>
      </c>
      <c r="P57" s="58">
        <v>-0.50268999999999997</v>
      </c>
      <c r="Q57" s="58"/>
      <c r="R57" s="58">
        <v>-0.50344</v>
      </c>
      <c r="S57" s="58"/>
      <c r="T57" s="58">
        <v>-0.50260000000000005</v>
      </c>
      <c r="U57" s="58">
        <v>-0.50327</v>
      </c>
      <c r="V57" s="58">
        <v>-0.50265000000000004</v>
      </c>
      <c r="W57" s="58">
        <v>-0.50195999999999996</v>
      </c>
      <c r="X57" s="58">
        <v>-0.50227999999999995</v>
      </c>
      <c r="Y57" s="58">
        <v>-0.50288999999999995</v>
      </c>
      <c r="Z57" s="58">
        <v>-0.50317000000000001</v>
      </c>
      <c r="AA57" s="58"/>
      <c r="AB57" s="92"/>
      <c r="AC57" s="112">
        <v>1.3397295999998393E-3</v>
      </c>
      <c r="AD57" s="92"/>
      <c r="AE57" s="92"/>
      <c r="AF57" s="112">
        <v>9.5999999999996088E-4</v>
      </c>
      <c r="AG57" s="92"/>
      <c r="AH57" s="112">
        <v>-8.1637783386201423E-4</v>
      </c>
      <c r="AI57" s="92"/>
      <c r="AJ57" s="112">
        <v>8.6377833862005815E-5</v>
      </c>
      <c r="AK57" s="112">
        <v>-2.0999999999993246E-4</v>
      </c>
      <c r="AL57" s="112">
        <v>9.9999999999988987E-5</v>
      </c>
      <c r="AM57" s="112"/>
      <c r="AN57" s="112">
        <v>-7.5000000000002842E-4</v>
      </c>
      <c r="AO57" s="112"/>
      <c r="AP57" s="112">
        <v>8.399999999999519E-4</v>
      </c>
      <c r="AQ57" s="112">
        <v>-6.6999999999994841E-4</v>
      </c>
      <c r="AR57" s="112">
        <v>6.1999999999995392E-4</v>
      </c>
      <c r="AS57" s="112">
        <v>6.9000000000007944E-4</v>
      </c>
      <c r="AT57" s="112">
        <v>-3.1999999999998696E-4</v>
      </c>
      <c r="AU57" s="112">
        <v>-6.0999999999999943E-4</v>
      </c>
      <c r="AV57" s="112">
        <v>-2.8000000000005798E-4</v>
      </c>
      <c r="AW57" s="92"/>
      <c r="AX57" s="114">
        <v>9.7972959999981235E-4</v>
      </c>
      <c r="AY57" s="115">
        <v>-3.6000000000002697E-4</v>
      </c>
    </row>
    <row r="58" spans="2:51">
      <c r="B58" s="52" t="s">
        <v>67</v>
      </c>
      <c r="C58" s="55"/>
      <c r="D58" s="14">
        <v>650.89099999999996</v>
      </c>
      <c r="E58" s="58">
        <v>-0.50836972959999982</v>
      </c>
      <c r="F58" s="59"/>
      <c r="G58" s="58">
        <v>-0.5068975</v>
      </c>
      <c r="H58" s="58"/>
      <c r="I58" s="58"/>
      <c r="J58" s="58">
        <v>-0.50585999999999998</v>
      </c>
      <c r="K58" s="58"/>
      <c r="L58" s="58">
        <v>-0.50640221727426848</v>
      </c>
      <c r="M58" s="58"/>
      <c r="N58" s="58">
        <v>-0.50609000000000004</v>
      </c>
      <c r="O58" s="58">
        <v>-0.50639999999999996</v>
      </c>
      <c r="P58" s="58">
        <v>-0.50604000000000005</v>
      </c>
      <c r="Q58" s="58"/>
      <c r="R58" s="58">
        <v>-0.50688999999999995</v>
      </c>
      <c r="S58" s="58"/>
      <c r="T58" s="58">
        <v>-0.50582000000000005</v>
      </c>
      <c r="U58" s="58">
        <v>-0.50656999999999996</v>
      </c>
      <c r="V58" s="58">
        <v>-0.50592000000000004</v>
      </c>
      <c r="W58" s="58">
        <v>-0.50513999999999992</v>
      </c>
      <c r="X58" s="58">
        <v>-0.50573000000000001</v>
      </c>
      <c r="Y58" s="58">
        <v>-0.50568999999999997</v>
      </c>
      <c r="Z58" s="58">
        <v>-0.50570999999999999</v>
      </c>
      <c r="AA58" s="58"/>
      <c r="AB58" s="92"/>
      <c r="AC58" s="112">
        <v>1.4722295999998192E-3</v>
      </c>
      <c r="AD58" s="92"/>
      <c r="AE58" s="92"/>
      <c r="AF58" s="112">
        <v>1.0375000000000245E-3</v>
      </c>
      <c r="AG58" s="92"/>
      <c r="AH58" s="112">
        <v>-5.422172742685083E-4</v>
      </c>
      <c r="AI58" s="92"/>
      <c r="AJ58" s="112">
        <v>3.1221727426844481E-4</v>
      </c>
      <c r="AK58" s="112">
        <v>-3.0999999999992145E-4</v>
      </c>
      <c r="AL58" s="112">
        <v>3.5999999999991594E-4</v>
      </c>
      <c r="AM58" s="112"/>
      <c r="AN58" s="112">
        <v>-8.4999999999990639E-4</v>
      </c>
      <c r="AO58" s="112"/>
      <c r="AP58" s="112">
        <v>1.0699999999999044E-3</v>
      </c>
      <c r="AQ58" s="112">
        <v>-7.499999999999174E-4</v>
      </c>
      <c r="AR58" s="112">
        <v>6.4999999999992841E-4</v>
      </c>
      <c r="AS58" s="112">
        <v>7.8000000000011394E-4</v>
      </c>
      <c r="AT58" s="112">
        <v>-5.9000000000009045E-4</v>
      </c>
      <c r="AU58" s="112">
        <v>4.0000000000040004E-5</v>
      </c>
      <c r="AV58" s="112">
        <v>-2.0000000000020002E-5</v>
      </c>
      <c r="AW58" s="92"/>
      <c r="AX58" s="114">
        <v>2.6597295999998272E-3</v>
      </c>
      <c r="AY58" s="115">
        <v>1.187500000000008E-3</v>
      </c>
    </row>
    <row r="59" spans="2:51">
      <c r="B59" s="52" t="s">
        <v>68</v>
      </c>
      <c r="C59" s="55"/>
      <c r="D59" s="14">
        <v>665.9</v>
      </c>
      <c r="E59" s="58">
        <v>-0.50401972959999974</v>
      </c>
      <c r="F59" s="59"/>
      <c r="G59" s="58">
        <v>-0.50309750000000009</v>
      </c>
      <c r="H59" s="58"/>
      <c r="I59" s="58"/>
      <c r="J59" s="58">
        <v>-0.50236999999999998</v>
      </c>
      <c r="K59" s="58"/>
      <c r="L59" s="58">
        <v>-0.50280804726832917</v>
      </c>
      <c r="M59" s="58"/>
      <c r="N59" s="58">
        <v>-0.50270999999999999</v>
      </c>
      <c r="O59" s="58">
        <v>-0.50285999999999997</v>
      </c>
      <c r="P59" s="58">
        <v>-0.50275999999999998</v>
      </c>
      <c r="Q59" s="58"/>
      <c r="R59" s="58">
        <v>-0.50338000000000005</v>
      </c>
      <c r="S59" s="58"/>
      <c r="T59" s="58">
        <v>-0.50243000000000004</v>
      </c>
      <c r="U59" s="58">
        <v>-0.50309999999999999</v>
      </c>
      <c r="V59" s="58">
        <v>-0.50258999999999998</v>
      </c>
      <c r="W59" s="58">
        <v>-0.50177000000000005</v>
      </c>
      <c r="X59" s="58">
        <v>-0.50241999999999998</v>
      </c>
      <c r="Y59" s="58">
        <v>-0.50241999999999998</v>
      </c>
      <c r="Z59" s="58">
        <v>-0.50261</v>
      </c>
      <c r="AA59" s="58"/>
      <c r="AB59" s="92"/>
      <c r="AC59" s="112">
        <v>9.222295999996577E-4</v>
      </c>
      <c r="AD59" s="92"/>
      <c r="AE59" s="92"/>
      <c r="AF59" s="112">
        <v>7.2750000000010306E-4</v>
      </c>
      <c r="AG59" s="92"/>
      <c r="AH59" s="112">
        <v>-4.3804726832918917E-4</v>
      </c>
      <c r="AI59" s="92"/>
      <c r="AJ59" s="112">
        <v>9.8047268329182202E-5</v>
      </c>
      <c r="AK59" s="112">
        <v>-1.4999999999998348E-4</v>
      </c>
      <c r="AL59" s="112">
        <v>9.9999999999988987E-5</v>
      </c>
      <c r="AM59" s="112"/>
      <c r="AN59" s="112">
        <v>-6.2000000000006494E-4</v>
      </c>
      <c r="AO59" s="112"/>
      <c r="AP59" s="112">
        <v>9.5000000000000639E-4</v>
      </c>
      <c r="AQ59" s="112">
        <v>-6.6999999999994841E-4</v>
      </c>
      <c r="AR59" s="112">
        <v>5.1000000000001044E-4</v>
      </c>
      <c r="AS59" s="112">
        <v>8.1999999999993189E-4</v>
      </c>
      <c r="AT59" s="112">
        <v>-6.4999999999992841E-4</v>
      </c>
      <c r="AU59" s="112">
        <v>0</v>
      </c>
      <c r="AV59" s="112">
        <v>-1.9000000000002348E-4</v>
      </c>
      <c r="AW59" s="92"/>
      <c r="AX59" s="114">
        <v>1.4097295999997428E-3</v>
      </c>
      <c r="AY59" s="115">
        <v>4.8750000000008509E-4</v>
      </c>
    </row>
    <row r="60" spans="2:51">
      <c r="B60" s="52" t="s">
        <v>69</v>
      </c>
      <c r="C60" s="55"/>
      <c r="D60" s="14">
        <v>680.89699999999993</v>
      </c>
      <c r="E60" s="58">
        <v>-0.50359972959999977</v>
      </c>
      <c r="F60" s="59"/>
      <c r="G60" s="58">
        <v>-0.50331499999999973</v>
      </c>
      <c r="H60" s="58"/>
      <c r="I60" s="58"/>
      <c r="J60" s="58">
        <v>-0.50207999999999997</v>
      </c>
      <c r="K60" s="58"/>
      <c r="L60" s="58">
        <v>-0.50297388059639425</v>
      </c>
      <c r="M60" s="58"/>
      <c r="N60" s="58">
        <v>-0.50260000000000005</v>
      </c>
      <c r="O60" s="58">
        <v>-0.50290999999999997</v>
      </c>
      <c r="P60" s="58">
        <v>-0.50248000000000004</v>
      </c>
      <c r="Q60" s="58"/>
      <c r="R60" s="58">
        <v>-0.50336000000000003</v>
      </c>
      <c r="S60" s="58"/>
      <c r="T60" s="58">
        <v>-0.50231999999999999</v>
      </c>
      <c r="U60" s="58">
        <v>-0.50316000000000005</v>
      </c>
      <c r="V60" s="58">
        <v>-0.50253000000000003</v>
      </c>
      <c r="W60" s="58">
        <v>-0.50165999999999999</v>
      </c>
      <c r="X60" s="58">
        <v>-0.50251999999999997</v>
      </c>
      <c r="Y60" s="58">
        <v>-0.50234000000000001</v>
      </c>
      <c r="Z60" s="58">
        <v>-0.50236999999999998</v>
      </c>
      <c r="AA60" s="58"/>
      <c r="AB60" s="92"/>
      <c r="AC60" s="112">
        <v>2.8472960000003322E-4</v>
      </c>
      <c r="AD60" s="92"/>
      <c r="AE60" s="92"/>
      <c r="AF60" s="112">
        <v>1.2349999999997641E-3</v>
      </c>
      <c r="AG60" s="92"/>
      <c r="AH60" s="112">
        <v>-8.9388059639428086E-4</v>
      </c>
      <c r="AI60" s="92"/>
      <c r="AJ60" s="112">
        <v>3.738805963942049E-4</v>
      </c>
      <c r="AK60" s="112">
        <v>-3.0999999999992145E-4</v>
      </c>
      <c r="AL60" s="112">
        <v>4.2999999999993044E-4</v>
      </c>
      <c r="AM60" s="112"/>
      <c r="AN60" s="112">
        <v>-8.799999999999919E-4</v>
      </c>
      <c r="AO60" s="112"/>
      <c r="AP60" s="112">
        <v>1.0400000000000409E-3</v>
      </c>
      <c r="AQ60" s="112">
        <v>-8.4000000000006292E-4</v>
      </c>
      <c r="AR60" s="112">
        <v>6.3000000000001943E-4</v>
      </c>
      <c r="AS60" s="112">
        <v>8.7000000000003741E-4</v>
      </c>
      <c r="AT60" s="112">
        <v>-8.599999999999719E-4</v>
      </c>
      <c r="AU60" s="112">
        <v>1.7999999999995797E-4</v>
      </c>
      <c r="AV60" s="112">
        <v>-2.9999999999974492E-5</v>
      </c>
      <c r="AW60" s="92"/>
      <c r="AX60" s="114">
        <v>1.2297295999997848E-3</v>
      </c>
      <c r="AY60" s="115">
        <v>9.4499999999975159E-4</v>
      </c>
    </row>
    <row r="61" spans="2:51">
      <c r="B61" s="52" t="s">
        <v>70</v>
      </c>
      <c r="C61" s="55"/>
      <c r="D61" s="14">
        <v>695.90599999999995</v>
      </c>
      <c r="E61" s="58">
        <v>-0.52014972959999983</v>
      </c>
      <c r="F61" s="59"/>
      <c r="G61" s="58">
        <v>-0.52071999999999974</v>
      </c>
      <c r="H61" s="58"/>
      <c r="I61" s="58"/>
      <c r="J61" s="58">
        <v>-0.51971999999999996</v>
      </c>
      <c r="K61" s="58"/>
      <c r="L61" s="58">
        <v>-0.52042971059045484</v>
      </c>
      <c r="M61" s="58"/>
      <c r="N61" s="58">
        <v>-0.52030999999999994</v>
      </c>
      <c r="O61" s="58">
        <v>-0.52046999999999999</v>
      </c>
      <c r="P61" s="58">
        <v>-0.52022999999999997</v>
      </c>
      <c r="Q61" s="58"/>
      <c r="R61" s="58">
        <v>-0.52093999999999996</v>
      </c>
      <c r="S61" s="58"/>
      <c r="T61" s="58">
        <v>-0.51993999999999996</v>
      </c>
      <c r="U61" s="58">
        <v>-0.52066000000000001</v>
      </c>
      <c r="V61" s="58">
        <v>-0.52015999999999996</v>
      </c>
      <c r="W61" s="58">
        <v>-0.51930999999999994</v>
      </c>
      <c r="X61" s="58">
        <v>-0.51871</v>
      </c>
      <c r="Y61" s="58">
        <v>-0.51992000000000005</v>
      </c>
      <c r="Z61" s="58">
        <v>-0.52009000000000005</v>
      </c>
      <c r="AA61" s="58"/>
      <c r="AB61" s="92"/>
      <c r="AC61" s="112">
        <v>-5.7027039999990592E-4</v>
      </c>
      <c r="AD61" s="92"/>
      <c r="AE61" s="92"/>
      <c r="AF61" s="112">
        <v>9.9999999999977884E-4</v>
      </c>
      <c r="AG61" s="92"/>
      <c r="AH61" s="112">
        <v>-7.0971059045488172E-4</v>
      </c>
      <c r="AI61" s="92"/>
      <c r="AJ61" s="112">
        <v>1.1971059045490229E-4</v>
      </c>
      <c r="AK61" s="112">
        <v>-1.6000000000004899E-4</v>
      </c>
      <c r="AL61" s="112">
        <v>2.4000000000001798E-4</v>
      </c>
      <c r="AM61" s="112"/>
      <c r="AN61" s="112">
        <v>-7.0999999999998842E-4</v>
      </c>
      <c r="AO61" s="112"/>
      <c r="AP61" s="112">
        <v>1.0000000000000009E-3</v>
      </c>
      <c r="AQ61" s="112">
        <v>-7.2000000000005393E-4</v>
      </c>
      <c r="AR61" s="112">
        <v>5.0000000000005596E-4</v>
      </c>
      <c r="AS61" s="112">
        <v>8.5000000000001741E-4</v>
      </c>
      <c r="AT61" s="112">
        <v>5.9999999999993392E-4</v>
      </c>
      <c r="AU61" s="112">
        <v>-1.2100000000000444E-3</v>
      </c>
      <c r="AV61" s="112">
        <v>-1.7000000000000348E-4</v>
      </c>
      <c r="AW61" s="92"/>
      <c r="AX61" s="114">
        <v>5.9729599999780447E-5</v>
      </c>
      <c r="AY61" s="115">
        <v>6.2999999999968637E-4</v>
      </c>
    </row>
    <row r="62" spans="2:51">
      <c r="B62" s="52" t="s">
        <v>71</v>
      </c>
      <c r="C62" s="55"/>
      <c r="D62" s="14">
        <v>710.9</v>
      </c>
      <c r="E62" s="58">
        <v>-0.51734972959999981</v>
      </c>
      <c r="F62" s="59"/>
      <c r="G62" s="58">
        <v>-0.51882749999999989</v>
      </c>
      <c r="H62" s="58"/>
      <c r="I62" s="58"/>
      <c r="J62" s="58">
        <v>-0.51744000000000001</v>
      </c>
      <c r="K62" s="58"/>
      <c r="L62" s="58">
        <v>-0.51835554475202095</v>
      </c>
      <c r="M62" s="58"/>
      <c r="N62" s="58">
        <v>-0.51812000000000002</v>
      </c>
      <c r="O62" s="58">
        <v>-0.51838999999999991</v>
      </c>
      <c r="P62" s="58">
        <v>-0.51802000000000004</v>
      </c>
      <c r="Q62" s="58"/>
      <c r="R62" s="58">
        <v>-0.51888000000000001</v>
      </c>
      <c r="S62" s="58"/>
      <c r="T62" s="58">
        <v>-0.51792000000000005</v>
      </c>
      <c r="U62" s="58">
        <v>-0.51866999999999996</v>
      </c>
      <c r="V62" s="58">
        <v>-0.51805000000000001</v>
      </c>
      <c r="W62" s="58">
        <v>-0.51722999999999997</v>
      </c>
      <c r="X62" s="58">
        <v>-0.51803999999999994</v>
      </c>
      <c r="Y62" s="58">
        <v>-0.51785999999999999</v>
      </c>
      <c r="Z62" s="58">
        <v>-0.51797000000000004</v>
      </c>
      <c r="AA62" s="58"/>
      <c r="AB62" s="92"/>
      <c r="AC62" s="112">
        <v>-1.477770400000078E-3</v>
      </c>
      <c r="AD62" s="92"/>
      <c r="AE62" s="92"/>
      <c r="AF62" s="112">
        <v>1.3874999999998749E-3</v>
      </c>
      <c r="AG62" s="92"/>
      <c r="AH62" s="112">
        <v>-9.1554475202093588E-4</v>
      </c>
      <c r="AI62" s="92"/>
      <c r="AJ62" s="112">
        <v>2.3554475202092195E-4</v>
      </c>
      <c r="AK62" s="112">
        <v>-2.6999999999988145E-4</v>
      </c>
      <c r="AL62" s="112">
        <v>3.6999999999987043E-4</v>
      </c>
      <c r="AM62" s="112"/>
      <c r="AN62" s="112">
        <v>-8.599999999999719E-4</v>
      </c>
      <c r="AO62" s="112"/>
      <c r="AP62" s="112">
        <v>9.5999999999996088E-4</v>
      </c>
      <c r="AQ62" s="112">
        <v>-7.499999999999174E-4</v>
      </c>
      <c r="AR62" s="112">
        <v>6.1999999999995392E-4</v>
      </c>
      <c r="AS62" s="112">
        <v>8.2000000000004292E-4</v>
      </c>
      <c r="AT62" s="112">
        <v>-8.099999999999774E-4</v>
      </c>
      <c r="AU62" s="112">
        <v>1.7999999999995797E-4</v>
      </c>
      <c r="AV62" s="112">
        <v>-1.100000000000545E-4</v>
      </c>
      <c r="AW62" s="92"/>
      <c r="AX62" s="114">
        <v>-6.2027040000023348E-4</v>
      </c>
      <c r="AY62" s="115">
        <v>8.574999999998445E-4</v>
      </c>
    </row>
    <row r="63" spans="2:51">
      <c r="B63" s="52" t="s">
        <v>72</v>
      </c>
      <c r="C63" s="55"/>
      <c r="D63" s="14">
        <v>725.90499999999997</v>
      </c>
      <c r="E63" s="58">
        <v>-0.51858972959999983</v>
      </c>
      <c r="F63" s="59"/>
      <c r="G63" s="58">
        <v>-0.52073249999999982</v>
      </c>
      <c r="H63" s="58"/>
      <c r="I63" s="58"/>
      <c r="J63" s="58">
        <v>-0.52012000000000003</v>
      </c>
      <c r="K63" s="58"/>
      <c r="L63" s="58">
        <v>-0.52057137585741642</v>
      </c>
      <c r="M63" s="58"/>
      <c r="N63" s="58">
        <v>-0.52056999999999998</v>
      </c>
      <c r="O63" s="58">
        <v>-0.52072999999999992</v>
      </c>
      <c r="P63" s="58">
        <v>-0.52046000000000003</v>
      </c>
      <c r="Q63" s="58"/>
      <c r="R63" s="58">
        <v>-0.52142999999999995</v>
      </c>
      <c r="S63" s="58"/>
      <c r="T63" s="58">
        <v>-0.52075000000000005</v>
      </c>
      <c r="U63" s="58">
        <v>-0.52142999999999995</v>
      </c>
      <c r="V63" s="58">
        <v>-0.52083999999999997</v>
      </c>
      <c r="W63" s="58">
        <v>-0.51998999999999995</v>
      </c>
      <c r="X63" s="58">
        <v>-0.52064999999999995</v>
      </c>
      <c r="Y63" s="58">
        <v>-0.52083000000000002</v>
      </c>
      <c r="Z63" s="58">
        <v>-0.52087000000000006</v>
      </c>
      <c r="AA63" s="58"/>
      <c r="AB63" s="92"/>
      <c r="AC63" s="112">
        <v>-2.1427703999999936E-3</v>
      </c>
      <c r="AD63" s="92"/>
      <c r="AE63" s="92"/>
      <c r="AF63" s="112">
        <v>6.1249999999979376E-4</v>
      </c>
      <c r="AG63" s="92"/>
      <c r="AH63" s="112">
        <v>-4.5137585741639175E-4</v>
      </c>
      <c r="AI63" s="92"/>
      <c r="AJ63" s="112">
        <v>1.3758574164413062E-6</v>
      </c>
      <c r="AK63" s="112">
        <v>-1.5999999999993797E-4</v>
      </c>
      <c r="AL63" s="112">
        <v>2.6999999999988145E-4</v>
      </c>
      <c r="AM63" s="112"/>
      <c r="AN63" s="112">
        <v>-9.6999999999991537E-4</v>
      </c>
      <c r="AO63" s="112"/>
      <c r="AP63" s="112">
        <v>6.799999999999029E-4</v>
      </c>
      <c r="AQ63" s="112">
        <v>-6.799999999999029E-4</v>
      </c>
      <c r="AR63" s="112">
        <v>5.8999999999997943E-4</v>
      </c>
      <c r="AS63" s="112">
        <v>8.5000000000001741E-4</v>
      </c>
      <c r="AT63" s="112">
        <v>-6.5999999999999392E-4</v>
      </c>
      <c r="AU63" s="112">
        <v>-1.8000000000006899E-4</v>
      </c>
      <c r="AV63" s="112">
        <v>-4.0000000000040004E-5</v>
      </c>
      <c r="AW63" s="92"/>
      <c r="AX63" s="114">
        <v>-2.2802704000002283E-3</v>
      </c>
      <c r="AY63" s="115">
        <v>-1.3750000000023466E-4</v>
      </c>
    </row>
    <row r="64" spans="2:51">
      <c r="B64" s="52" t="s">
        <v>73</v>
      </c>
      <c r="C64" s="55"/>
      <c r="D64" s="14">
        <v>740.89699999999993</v>
      </c>
      <c r="E64" s="58">
        <v>-0.52171972959999979</v>
      </c>
      <c r="F64" s="59"/>
      <c r="G64" s="58">
        <v>-0.52570749999999999</v>
      </c>
      <c r="H64" s="58"/>
      <c r="I64" s="58"/>
      <c r="J64" s="58">
        <v>-0.52461999999999998</v>
      </c>
      <c r="K64" s="58"/>
      <c r="L64" s="58">
        <v>-0.5257972105746499</v>
      </c>
      <c r="M64" s="58"/>
      <c r="N64" s="58">
        <v>-0.52547999999999995</v>
      </c>
      <c r="O64" s="58">
        <v>-0.52588999999999997</v>
      </c>
      <c r="P64" s="58">
        <v>-0.52547999999999995</v>
      </c>
      <c r="Q64" s="58"/>
      <c r="R64" s="58">
        <v>-0.52671000000000001</v>
      </c>
      <c r="S64" s="58"/>
      <c r="T64" s="58">
        <v>-0.52581</v>
      </c>
      <c r="U64" s="58">
        <v>-0.52671000000000001</v>
      </c>
      <c r="V64" s="58">
        <v>-0.52600999999999998</v>
      </c>
      <c r="W64" s="58">
        <v>-0.52515999999999996</v>
      </c>
      <c r="X64" s="58">
        <v>-0.52580000000000005</v>
      </c>
      <c r="Y64" s="58">
        <v>-0.52605000000000002</v>
      </c>
      <c r="Z64" s="58">
        <v>-0.52585999999999999</v>
      </c>
      <c r="AA64" s="58"/>
      <c r="AB64" s="92"/>
      <c r="AC64" s="112">
        <v>-3.9877704000002012E-3</v>
      </c>
      <c r="AD64" s="92"/>
      <c r="AE64" s="92"/>
      <c r="AF64" s="112">
        <v>1.087500000000019E-3</v>
      </c>
      <c r="AG64" s="92"/>
      <c r="AH64" s="112">
        <v>-1.1772105746499228E-3</v>
      </c>
      <c r="AI64" s="92"/>
      <c r="AJ64" s="112">
        <v>3.1721057464995095E-4</v>
      </c>
      <c r="AK64" s="112">
        <v>-4.1000000000002146E-4</v>
      </c>
      <c r="AL64" s="112">
        <v>4.1000000000002146E-4</v>
      </c>
      <c r="AM64" s="112"/>
      <c r="AN64" s="112">
        <v>-1.2300000000000644E-3</v>
      </c>
      <c r="AO64" s="112"/>
      <c r="AP64" s="112">
        <v>9.000000000000119E-4</v>
      </c>
      <c r="AQ64" s="112">
        <v>-9.000000000000119E-4</v>
      </c>
      <c r="AR64" s="112">
        <v>7.0000000000003393E-4</v>
      </c>
      <c r="AS64" s="112">
        <v>8.5000000000001741E-4</v>
      </c>
      <c r="AT64" s="112">
        <v>-6.4000000000008495E-4</v>
      </c>
      <c r="AU64" s="112">
        <v>-2.4999999999997247E-4</v>
      </c>
      <c r="AV64" s="112">
        <v>1.9000000000002348E-4</v>
      </c>
      <c r="AW64" s="92"/>
      <c r="AX64" s="114">
        <v>-4.1402704000002011E-3</v>
      </c>
      <c r="AY64" s="115">
        <v>-1.5249999999999986E-4</v>
      </c>
    </row>
    <row r="65" spans="2:51">
      <c r="B65" s="52" t="s">
        <v>74</v>
      </c>
      <c r="C65" s="55"/>
      <c r="D65" s="14">
        <v>755.89699999999993</v>
      </c>
      <c r="E65" s="58">
        <v>-0.52621972959999974</v>
      </c>
      <c r="F65" s="59"/>
      <c r="G65" s="58">
        <v>-0.53774500000000025</v>
      </c>
      <c r="H65" s="58"/>
      <c r="I65" s="58"/>
      <c r="J65" s="58">
        <v>-0.53756999999999999</v>
      </c>
      <c r="K65" s="58"/>
      <c r="L65" s="58">
        <v>-0.54110304306921386</v>
      </c>
      <c r="M65" s="58"/>
      <c r="N65" s="58">
        <v>-0.54164999999999996</v>
      </c>
      <c r="O65" s="58">
        <v>-0.54260999999999993</v>
      </c>
      <c r="P65" s="58">
        <v>-0.54254999999999998</v>
      </c>
      <c r="Q65" s="58"/>
      <c r="R65" s="58">
        <v>-0.54459999999999997</v>
      </c>
      <c r="S65" s="58"/>
      <c r="T65" s="58">
        <v>-0.54449000000000003</v>
      </c>
      <c r="U65" s="58">
        <v>-0.54610999999999998</v>
      </c>
      <c r="V65" s="58">
        <v>-0.54605999999999999</v>
      </c>
      <c r="W65" s="58">
        <v>-0.54559000000000002</v>
      </c>
      <c r="X65" s="58">
        <v>-0.54617000000000004</v>
      </c>
      <c r="Y65" s="58">
        <v>-0.54722999999999999</v>
      </c>
      <c r="Z65" s="58">
        <v>-0.54725999999999997</v>
      </c>
      <c r="AA65" s="58"/>
      <c r="AB65" s="92"/>
      <c r="AC65" s="112">
        <v>-1.1525270400000509E-2</v>
      </c>
      <c r="AD65" s="92"/>
      <c r="AE65" s="92"/>
      <c r="AF65" s="112">
        <v>1.7500000000025828E-4</v>
      </c>
      <c r="AG65" s="92"/>
      <c r="AH65" s="112">
        <v>-3.5330430692138703E-3</v>
      </c>
      <c r="AI65" s="92"/>
      <c r="AJ65" s="112">
        <v>-5.4695693078610219E-4</v>
      </c>
      <c r="AK65" s="112">
        <v>-9.5999999999996088E-4</v>
      </c>
      <c r="AL65" s="112">
        <v>5.9999999999948983E-5</v>
      </c>
      <c r="AM65" s="112"/>
      <c r="AN65" s="112">
        <v>-2.0499999999999963E-3</v>
      </c>
      <c r="AO65" s="112"/>
      <c r="AP65" s="112">
        <v>1.0999999999994348E-4</v>
      </c>
      <c r="AQ65" s="112">
        <v>-1.6199999999999548E-3</v>
      </c>
      <c r="AR65" s="112">
        <v>4.9999999999994493E-5</v>
      </c>
      <c r="AS65" s="112">
        <v>4.6999999999997044E-4</v>
      </c>
      <c r="AT65" s="112">
        <v>-5.8000000000002494E-4</v>
      </c>
      <c r="AU65" s="112">
        <v>-1.0599999999999499E-3</v>
      </c>
      <c r="AV65" s="112">
        <v>-2.9999999999974492E-5</v>
      </c>
      <c r="AW65" s="92"/>
      <c r="AX65" s="114">
        <v>-2.1040270400000227E-2</v>
      </c>
      <c r="AY65" s="115">
        <v>-9.5149999999997181E-3</v>
      </c>
    </row>
    <row r="66" spans="2:51">
      <c r="B66" s="52" t="s">
        <v>75</v>
      </c>
      <c r="C66" s="55"/>
      <c r="D66" s="14">
        <v>770.89199999999994</v>
      </c>
      <c r="E66" s="58">
        <v>-0.54059466460000338</v>
      </c>
      <c r="F66" s="59"/>
      <c r="G66" s="58">
        <v>-0.55979250000000014</v>
      </c>
      <c r="H66" s="58"/>
      <c r="I66" s="58"/>
      <c r="J66" s="58">
        <v>-0.56044000000000005</v>
      </c>
      <c r="K66" s="58"/>
      <c r="L66" s="58">
        <v>-0.56972887695294627</v>
      </c>
      <c r="M66" s="58"/>
      <c r="N66" s="58">
        <v>-0.57211999999999996</v>
      </c>
      <c r="O66" s="58">
        <v>-0.57555999999999996</v>
      </c>
      <c r="P66" s="58">
        <v>-0.57613999999999999</v>
      </c>
      <c r="Q66" s="58"/>
      <c r="R66" s="58">
        <v>-0.58121999999999996</v>
      </c>
      <c r="S66" s="58"/>
      <c r="T66" s="58">
        <v>-0.58384999999999998</v>
      </c>
      <c r="U66" s="58">
        <v>-0.58909</v>
      </c>
      <c r="V66" s="58">
        <v>-0.59162999999999999</v>
      </c>
      <c r="W66" s="58">
        <v>-0.59458</v>
      </c>
      <c r="X66" s="58">
        <v>-0.59833000000000003</v>
      </c>
      <c r="Y66" s="58">
        <v>-0.6048</v>
      </c>
      <c r="Z66" s="58">
        <v>-0.60609000000000002</v>
      </c>
      <c r="AA66" s="58"/>
      <c r="AB66" s="92"/>
      <c r="AC66" s="112">
        <v>-1.9197835399996754E-2</v>
      </c>
      <c r="AD66" s="92"/>
      <c r="AE66" s="92"/>
      <c r="AF66" s="112">
        <v>-6.4749999999991203E-4</v>
      </c>
      <c r="AG66" s="92"/>
      <c r="AH66" s="112">
        <v>-9.2888769529462234E-3</v>
      </c>
      <c r="AI66" s="92"/>
      <c r="AJ66" s="112">
        <v>-2.3911230470536893E-3</v>
      </c>
      <c r="AK66" s="112">
        <v>-3.4399999999999986E-3</v>
      </c>
      <c r="AL66" s="112">
        <v>-5.8000000000002494E-4</v>
      </c>
      <c r="AM66" s="112"/>
      <c r="AN66" s="112">
        <v>-5.0799999999999734E-3</v>
      </c>
      <c r="AO66" s="112"/>
      <c r="AP66" s="112">
        <v>-2.6300000000000212E-3</v>
      </c>
      <c r="AQ66" s="112">
        <v>-5.2400000000000224E-3</v>
      </c>
      <c r="AR66" s="112">
        <v>-2.5399999999999867E-3</v>
      </c>
      <c r="AS66" s="112">
        <v>-2.9500000000000082E-3</v>
      </c>
      <c r="AT66" s="112">
        <v>-3.7500000000000311E-3</v>
      </c>
      <c r="AU66" s="112">
        <v>-6.4699999999999758E-3</v>
      </c>
      <c r="AV66" s="112">
        <v>-1.2900000000000134E-3</v>
      </c>
      <c r="AW66" s="92"/>
      <c r="AX66" s="114">
        <v>-6.5495335399996635E-2</v>
      </c>
      <c r="AY66" s="115">
        <v>-4.629749999999988E-2</v>
      </c>
    </row>
    <row r="67" spans="2:51">
      <c r="B67" s="52" t="s">
        <v>76</v>
      </c>
      <c r="C67" s="55"/>
      <c r="D67" s="14">
        <v>785.899</v>
      </c>
      <c r="E67" s="58">
        <v>-0.52883959960000704</v>
      </c>
      <c r="F67" s="59"/>
      <c r="G67" s="58">
        <v>-0.53986749999999994</v>
      </c>
      <c r="H67" s="58"/>
      <c r="I67" s="58"/>
      <c r="J67" s="58">
        <v>-0.54003000000000001</v>
      </c>
      <c r="K67" s="58"/>
      <c r="L67" s="58">
        <v>-0.54724470750267429</v>
      </c>
      <c r="M67" s="58"/>
      <c r="N67" s="58">
        <v>-0.54910999999999999</v>
      </c>
      <c r="O67" s="58">
        <v>-0.55223</v>
      </c>
      <c r="P67" s="58">
        <v>-0.55284</v>
      </c>
      <c r="Q67" s="58"/>
      <c r="R67" s="58">
        <v>-0.55747000000000002</v>
      </c>
      <c r="S67" s="58"/>
      <c r="T67" s="58">
        <v>-0.55961000000000005</v>
      </c>
      <c r="U67" s="58">
        <v>-0.56438999999999995</v>
      </c>
      <c r="V67" s="58">
        <v>-0.56703000000000003</v>
      </c>
      <c r="W67" s="58">
        <v>-0.56899999999999995</v>
      </c>
      <c r="X67" s="58">
        <v>-0.57038</v>
      </c>
      <c r="Y67" s="58">
        <v>-0.57721</v>
      </c>
      <c r="Z67" s="58">
        <v>-0.57816000000000001</v>
      </c>
      <c r="AA67" s="58"/>
      <c r="AB67" s="92"/>
      <c r="AC67" s="112">
        <v>-1.1027900399992907E-2</v>
      </c>
      <c r="AD67" s="92"/>
      <c r="AE67" s="92"/>
      <c r="AF67" s="112">
        <v>-1.6250000000006537E-4</v>
      </c>
      <c r="AG67" s="92"/>
      <c r="AH67" s="112">
        <v>-7.214707502674278E-3</v>
      </c>
      <c r="AI67" s="92"/>
      <c r="AJ67" s="112">
        <v>-1.865292497325699E-3</v>
      </c>
      <c r="AK67" s="112">
        <v>-3.1200000000000117E-3</v>
      </c>
      <c r="AL67" s="112">
        <v>-6.0999999999999943E-4</v>
      </c>
      <c r="AM67" s="112"/>
      <c r="AN67" s="112">
        <v>-4.630000000000023E-3</v>
      </c>
      <c r="AO67" s="112"/>
      <c r="AP67" s="112">
        <v>-2.1400000000000308E-3</v>
      </c>
      <c r="AQ67" s="112">
        <v>-4.7799999999998954E-3</v>
      </c>
      <c r="AR67" s="112">
        <v>-2.6400000000000867E-3</v>
      </c>
      <c r="AS67" s="112">
        <v>-1.9699999999999163E-3</v>
      </c>
      <c r="AT67" s="112">
        <v>-1.3800000000000479E-3</v>
      </c>
      <c r="AU67" s="112">
        <v>-6.8300000000000027E-3</v>
      </c>
      <c r="AV67" s="112">
        <v>-9.5000000000000639E-4</v>
      </c>
      <c r="AW67" s="92"/>
      <c r="AX67" s="114">
        <v>-4.932040039999297E-2</v>
      </c>
      <c r="AY67" s="115">
        <v>-3.8292500000000063E-2</v>
      </c>
    </row>
    <row r="68" spans="2:51">
      <c r="B68" s="52" t="s">
        <v>77</v>
      </c>
      <c r="C68" s="55"/>
      <c r="D68" s="14">
        <v>800.89699999999993</v>
      </c>
      <c r="E68" s="58">
        <v>-0.52486959960000701</v>
      </c>
      <c r="F68" s="59"/>
      <c r="G68" s="58">
        <v>-0.5346225</v>
      </c>
      <c r="H68" s="58"/>
      <c r="I68" s="58"/>
      <c r="J68" s="58">
        <v>-0.53437000000000001</v>
      </c>
      <c r="K68" s="58"/>
      <c r="L68" s="58">
        <v>-0.54171054055290568</v>
      </c>
      <c r="M68" s="58"/>
      <c r="N68" s="58">
        <v>-0.54334000000000005</v>
      </c>
      <c r="O68" s="58">
        <v>-0.5466899999999999</v>
      </c>
      <c r="P68" s="58">
        <v>-0.54729000000000005</v>
      </c>
      <c r="Q68" s="58"/>
      <c r="R68" s="58">
        <v>-0.55193999999999999</v>
      </c>
      <c r="S68" s="58"/>
      <c r="T68" s="58">
        <v>-0.55381999999999998</v>
      </c>
      <c r="U68" s="58">
        <v>-0.55869000000000002</v>
      </c>
      <c r="V68" s="58">
        <v>-0.56128</v>
      </c>
      <c r="W68" s="58">
        <v>-0.56296000000000002</v>
      </c>
      <c r="X68" s="58">
        <v>-0.56516999999999995</v>
      </c>
      <c r="Y68" s="58">
        <v>-0.57055</v>
      </c>
      <c r="Z68" s="58">
        <v>-0.57149000000000005</v>
      </c>
      <c r="AA68" s="58"/>
      <c r="AB68" s="92"/>
      <c r="AC68" s="112">
        <v>-9.752900399992992E-3</v>
      </c>
      <c r="AD68" s="92"/>
      <c r="AE68" s="92"/>
      <c r="AF68" s="112">
        <v>2.5249999999998884E-4</v>
      </c>
      <c r="AG68" s="92"/>
      <c r="AH68" s="112">
        <v>-7.3405405529056722E-3</v>
      </c>
      <c r="AI68" s="92"/>
      <c r="AJ68" s="112">
        <v>-1.6294594470943613E-3</v>
      </c>
      <c r="AK68" s="112">
        <v>-3.3499999999998531E-3</v>
      </c>
      <c r="AL68" s="112">
        <v>-6.0000000000015596E-4</v>
      </c>
      <c r="AM68" s="112"/>
      <c r="AN68" s="112">
        <v>-4.649999999999932E-3</v>
      </c>
      <c r="AO68" s="112"/>
      <c r="AP68" s="112">
        <v>-1.8799999999999928E-3</v>
      </c>
      <c r="AQ68" s="112">
        <v>-4.870000000000041E-3</v>
      </c>
      <c r="AR68" s="112">
        <v>-2.5899999999999812E-3</v>
      </c>
      <c r="AS68" s="112">
        <v>-1.6800000000000148E-3</v>
      </c>
      <c r="AT68" s="112">
        <v>-2.2099999999999342E-3</v>
      </c>
      <c r="AU68" s="112">
        <v>-5.3800000000000514E-3</v>
      </c>
      <c r="AV68" s="112">
        <v>-9.4000000000005191E-4</v>
      </c>
      <c r="AW68" s="92"/>
      <c r="AX68" s="114">
        <v>-4.6620400399993045E-2</v>
      </c>
      <c r="AY68" s="115">
        <v>-3.6867500000000053E-2</v>
      </c>
    </row>
    <row r="69" spans="2:51">
      <c r="B69" s="52" t="s">
        <v>78</v>
      </c>
      <c r="C69" s="55"/>
      <c r="D69" s="14">
        <v>815.91</v>
      </c>
      <c r="E69" s="58">
        <v>-0.53689959960000699</v>
      </c>
      <c r="F69" s="59"/>
      <c r="G69" s="58">
        <v>-0.54678249999999984</v>
      </c>
      <c r="H69" s="58"/>
      <c r="I69" s="58"/>
      <c r="J69" s="58">
        <v>-0.54705999999999999</v>
      </c>
      <c r="K69" s="58"/>
      <c r="L69" s="58">
        <v>-0.55452636943563161</v>
      </c>
      <c r="M69" s="58"/>
      <c r="N69" s="58">
        <v>-0.55657000000000001</v>
      </c>
      <c r="O69" s="58">
        <v>-0.55989</v>
      </c>
      <c r="P69" s="58">
        <v>-0.56074999999999997</v>
      </c>
      <c r="Q69" s="58"/>
      <c r="R69" s="58">
        <v>-0.56555999999999995</v>
      </c>
      <c r="S69" s="58"/>
      <c r="T69" s="58">
        <v>-0.56782999999999995</v>
      </c>
      <c r="U69" s="58">
        <v>-0.57284000000000002</v>
      </c>
      <c r="V69" s="58">
        <v>-0.57562000000000002</v>
      </c>
      <c r="W69" s="58">
        <v>-0.57746999999999993</v>
      </c>
      <c r="X69" s="58">
        <v>-0.57979999999999998</v>
      </c>
      <c r="Y69" s="58">
        <v>-0.58532000000000006</v>
      </c>
      <c r="Z69" s="58">
        <v>-0.58635999999999999</v>
      </c>
      <c r="AA69" s="58"/>
      <c r="AB69" s="92"/>
      <c r="AC69" s="112">
        <v>-9.8829003999928444E-3</v>
      </c>
      <c r="AD69" s="92"/>
      <c r="AE69" s="92"/>
      <c r="AF69" s="112">
        <v>-2.7750000000015262E-4</v>
      </c>
      <c r="AG69" s="92"/>
      <c r="AH69" s="112">
        <v>-7.4663694356316146E-3</v>
      </c>
      <c r="AI69" s="92"/>
      <c r="AJ69" s="112">
        <v>-2.0436305643684038E-3</v>
      </c>
      <c r="AK69" s="112">
        <v>-3.3199999999999896E-3</v>
      </c>
      <c r="AL69" s="112">
        <v>-8.599999999999719E-4</v>
      </c>
      <c r="AM69" s="112"/>
      <c r="AN69" s="112">
        <v>-4.809999999999981E-3</v>
      </c>
      <c r="AO69" s="112"/>
      <c r="AP69" s="112">
        <v>-2.2699999999999942E-3</v>
      </c>
      <c r="AQ69" s="112">
        <v>-5.01000000000007E-3</v>
      </c>
      <c r="AR69" s="112">
        <v>-2.7800000000000047E-3</v>
      </c>
      <c r="AS69" s="112">
        <v>-1.8499999999999073E-3</v>
      </c>
      <c r="AT69" s="112">
        <v>-2.3300000000000542E-3</v>
      </c>
      <c r="AU69" s="112">
        <v>-5.5200000000000804E-3</v>
      </c>
      <c r="AV69" s="112">
        <v>-1.0399999999999299E-3</v>
      </c>
      <c r="AW69" s="92"/>
      <c r="AX69" s="114">
        <v>-4.9460400399992999E-2</v>
      </c>
      <c r="AY69" s="115">
        <v>-3.9577500000000154E-2</v>
      </c>
    </row>
    <row r="70" spans="2:51">
      <c r="B70" s="52" t="s">
        <v>79</v>
      </c>
      <c r="C70" s="55"/>
      <c r="D70" s="14">
        <v>830.90099999999995</v>
      </c>
      <c r="E70" s="58">
        <v>-0.54146959960000707</v>
      </c>
      <c r="F70" s="59"/>
      <c r="G70" s="58">
        <v>-0.55106749999999982</v>
      </c>
      <c r="H70" s="58"/>
      <c r="I70" s="58"/>
      <c r="J70" s="58">
        <v>-0.55110000000000003</v>
      </c>
      <c r="K70" s="58"/>
      <c r="L70" s="58">
        <v>-0.55898220443069879</v>
      </c>
      <c r="M70" s="58"/>
      <c r="N70" s="58">
        <v>-0.56064000000000003</v>
      </c>
      <c r="O70" s="58">
        <v>-0.56430999999999998</v>
      </c>
      <c r="P70" s="58">
        <v>-0.56496000000000002</v>
      </c>
      <c r="Q70" s="58"/>
      <c r="R70" s="58">
        <v>-0.56998000000000004</v>
      </c>
      <c r="S70" s="58"/>
      <c r="T70" s="58">
        <v>-0.57213999999999998</v>
      </c>
      <c r="U70" s="58">
        <v>-0.57730000000000004</v>
      </c>
      <c r="V70" s="58">
        <v>-0.58001999999999998</v>
      </c>
      <c r="W70" s="58">
        <v>-0.58185999999999993</v>
      </c>
      <c r="X70" s="58">
        <v>-0.58421999999999996</v>
      </c>
      <c r="Y70" s="58">
        <v>-0.58960000000000001</v>
      </c>
      <c r="Z70" s="58">
        <v>-0.59065999999999996</v>
      </c>
      <c r="AA70" s="58"/>
      <c r="AB70" s="92"/>
      <c r="AC70" s="112">
        <v>-9.5979003999927537E-3</v>
      </c>
      <c r="AD70" s="92"/>
      <c r="AE70" s="92"/>
      <c r="AF70" s="112">
        <v>-3.2500000000212914E-5</v>
      </c>
      <c r="AG70" s="92"/>
      <c r="AH70" s="112">
        <v>-7.8822044306987582E-3</v>
      </c>
      <c r="AI70" s="92"/>
      <c r="AJ70" s="112">
        <v>-1.6577955693012347E-3</v>
      </c>
      <c r="AK70" s="112">
        <v>-3.6699999999999511E-3</v>
      </c>
      <c r="AL70" s="112">
        <v>-6.5000000000003944E-4</v>
      </c>
      <c r="AM70" s="112"/>
      <c r="AN70" s="112">
        <v>-5.0200000000000244E-3</v>
      </c>
      <c r="AO70" s="112"/>
      <c r="AP70" s="112">
        <v>-2.1599999999999397E-3</v>
      </c>
      <c r="AQ70" s="112">
        <v>-5.1600000000000534E-3</v>
      </c>
      <c r="AR70" s="112">
        <v>-2.7199999999999447E-3</v>
      </c>
      <c r="AS70" s="112">
        <v>-1.8399999999999528E-3</v>
      </c>
      <c r="AT70" s="112">
        <v>-2.3600000000000287E-3</v>
      </c>
      <c r="AU70" s="112">
        <v>-5.3800000000000514E-3</v>
      </c>
      <c r="AV70" s="112">
        <v>-1.0599999999999499E-3</v>
      </c>
      <c r="AW70" s="92"/>
      <c r="AX70" s="114">
        <v>-4.9190400399992895E-2</v>
      </c>
      <c r="AY70" s="115">
        <v>-3.9592500000000141E-2</v>
      </c>
    </row>
    <row r="71" spans="2:51">
      <c r="B71" s="52" t="s">
        <v>80</v>
      </c>
      <c r="C71" s="55"/>
      <c r="D71" s="14">
        <v>845.91099999999994</v>
      </c>
      <c r="E71" s="58">
        <v>-0.53972959960000699</v>
      </c>
      <c r="F71" s="59"/>
      <c r="G71" s="58">
        <v>-0.55062749999999983</v>
      </c>
      <c r="H71" s="58"/>
      <c r="I71" s="58"/>
      <c r="J71" s="58">
        <v>-0.55061000000000004</v>
      </c>
      <c r="K71" s="58"/>
      <c r="L71" s="58">
        <v>-0.55824803414692581</v>
      </c>
      <c r="M71" s="58"/>
      <c r="N71" s="58">
        <v>-0.55969000000000002</v>
      </c>
      <c r="O71" s="58">
        <v>-0.5634499999999999</v>
      </c>
      <c r="P71" s="58">
        <v>-0.56386000000000003</v>
      </c>
      <c r="Q71" s="58"/>
      <c r="R71" s="58">
        <v>-0.56888000000000005</v>
      </c>
      <c r="S71" s="58"/>
      <c r="T71" s="58">
        <v>-0.57084000000000001</v>
      </c>
      <c r="U71" s="58">
        <v>-0.57586999999999999</v>
      </c>
      <c r="V71" s="58">
        <v>-0.57843</v>
      </c>
      <c r="W71" s="58">
        <v>-0.58035999999999999</v>
      </c>
      <c r="X71" s="58">
        <v>-0.58182999999999996</v>
      </c>
      <c r="Y71" s="58">
        <v>-0.58730000000000004</v>
      </c>
      <c r="Z71" s="58">
        <v>-0.58823000000000003</v>
      </c>
      <c r="AA71" s="58"/>
      <c r="AB71" s="92"/>
      <c r="AC71" s="112">
        <v>-1.0897900399992833E-2</v>
      </c>
      <c r="AD71" s="92"/>
      <c r="AE71" s="92"/>
      <c r="AF71" s="112">
        <v>1.7499999999781579E-5</v>
      </c>
      <c r="AG71" s="92"/>
      <c r="AH71" s="112">
        <v>-7.6380341469257651E-3</v>
      </c>
      <c r="AI71" s="92"/>
      <c r="AJ71" s="112">
        <v>-1.4419658530742119E-3</v>
      </c>
      <c r="AK71" s="112">
        <v>-3.7599999999998746E-3</v>
      </c>
      <c r="AL71" s="112">
        <v>-4.1000000000013248E-4</v>
      </c>
      <c r="AM71" s="112"/>
      <c r="AN71" s="112">
        <v>-5.0200000000000244E-3</v>
      </c>
      <c r="AO71" s="112"/>
      <c r="AP71" s="112">
        <v>-1.9599999999999618E-3</v>
      </c>
      <c r="AQ71" s="112">
        <v>-5.0299999999999789E-3</v>
      </c>
      <c r="AR71" s="112">
        <v>-2.5600000000000067E-3</v>
      </c>
      <c r="AS71" s="112">
        <v>-1.9299999999999873E-3</v>
      </c>
      <c r="AT71" s="112">
        <v>-1.4699999999999713E-3</v>
      </c>
      <c r="AU71" s="112">
        <v>-5.4700000000000859E-3</v>
      </c>
      <c r="AV71" s="112">
        <v>-9.2999999999998639E-4</v>
      </c>
      <c r="AW71" s="92"/>
      <c r="AX71" s="114">
        <v>-4.8500400399993038E-2</v>
      </c>
      <c r="AY71" s="115">
        <v>-3.7602500000000205E-2</v>
      </c>
    </row>
    <row r="72" spans="2:51">
      <c r="B72" s="61" t="s">
        <v>15</v>
      </c>
      <c r="C72" s="65"/>
      <c r="D72" s="62">
        <v>847.99129999999991</v>
      </c>
      <c r="E72" s="63">
        <v>-0.54876959960000704</v>
      </c>
      <c r="F72" s="59"/>
      <c r="G72" s="63">
        <v>-0.55817499999999987</v>
      </c>
      <c r="H72" s="63"/>
      <c r="I72" s="63"/>
      <c r="J72" s="63">
        <v>-0.55762</v>
      </c>
      <c r="K72" s="63"/>
      <c r="L72" s="63">
        <v>-0.56568745616948857</v>
      </c>
      <c r="M72" s="63"/>
      <c r="N72" s="63">
        <v>-0.56679000000000002</v>
      </c>
      <c r="O72" s="63">
        <v>-0.57071999999999989</v>
      </c>
      <c r="P72" s="63">
        <v>-0.57101999999999997</v>
      </c>
      <c r="Q72" s="63"/>
      <c r="R72" s="63">
        <v>-0.57609999999999995</v>
      </c>
      <c r="S72" s="63"/>
      <c r="T72" s="63">
        <v>-0.57799</v>
      </c>
      <c r="U72" s="63">
        <v>-0.58303000000000005</v>
      </c>
      <c r="V72" s="63">
        <v>-0.58548999999999995</v>
      </c>
      <c r="W72" s="63">
        <v>-0.58741999999999994</v>
      </c>
      <c r="X72" s="63">
        <v>-0.58887</v>
      </c>
      <c r="Y72" s="63">
        <v>-0.59421000000000002</v>
      </c>
      <c r="Z72" s="63">
        <v>-0.59501999999999999</v>
      </c>
      <c r="AA72" s="63"/>
      <c r="AB72" s="92"/>
      <c r="AC72" s="112">
        <v>-9.4054003999928248E-3</v>
      </c>
      <c r="AD72" s="92"/>
      <c r="AE72" s="92"/>
      <c r="AF72" s="112">
        <v>5.5499999999986116E-4</v>
      </c>
      <c r="AG72" s="92"/>
      <c r="AH72" s="112">
        <v>-8.0674561694885627E-3</v>
      </c>
      <c r="AI72" s="92"/>
      <c r="AJ72" s="112">
        <v>-1.1025438305114488E-3</v>
      </c>
      <c r="AK72" s="112">
        <v>-3.929999999999878E-3</v>
      </c>
      <c r="AL72" s="112">
        <v>-3.0000000000007798E-4</v>
      </c>
      <c r="AM72" s="112"/>
      <c r="AN72" s="112">
        <v>-5.0799999999999734E-3</v>
      </c>
      <c r="AO72" s="112"/>
      <c r="AP72" s="112">
        <v>-1.8900000000000583E-3</v>
      </c>
      <c r="AQ72" s="112">
        <v>-5.0400000000000444E-3</v>
      </c>
      <c r="AR72" s="112">
        <v>-2.4599999999999067E-3</v>
      </c>
      <c r="AS72" s="112">
        <v>-1.9299999999999873E-3</v>
      </c>
      <c r="AT72" s="112">
        <v>-1.4500000000000624E-3</v>
      </c>
      <c r="AU72" s="112">
        <v>-5.3400000000000114E-3</v>
      </c>
      <c r="AV72" s="112">
        <v>-8.099999999999774E-4</v>
      </c>
      <c r="AW72" s="92"/>
      <c r="AX72" s="114">
        <v>-4.6250400399992952E-2</v>
      </c>
      <c r="AY72" s="115">
        <v>-3.6845000000000128E-2</v>
      </c>
    </row>
    <row r="73" spans="2:51">
      <c r="B73" s="52" t="s">
        <v>81</v>
      </c>
      <c r="C73" s="55"/>
      <c r="D73" s="14">
        <v>860.90699999999993</v>
      </c>
      <c r="E73" s="58">
        <v>-0.53850959960000699</v>
      </c>
      <c r="F73" s="59"/>
      <c r="G73" s="58">
        <v>-0.54905999999999988</v>
      </c>
      <c r="H73" s="58"/>
      <c r="I73" s="58"/>
      <c r="J73" s="58">
        <v>-0.54835999999999996</v>
      </c>
      <c r="K73" s="58"/>
      <c r="L73" s="58">
        <v>-0.55622386775282451</v>
      </c>
      <c r="M73" s="58"/>
      <c r="N73" s="58">
        <v>-0.55694999999999995</v>
      </c>
      <c r="O73" s="58">
        <v>-0.5610099999999999</v>
      </c>
      <c r="P73" s="58">
        <v>-0.56103999999999998</v>
      </c>
      <c r="Q73" s="58"/>
      <c r="R73" s="58">
        <v>-0.56601999999999997</v>
      </c>
      <c r="S73" s="58"/>
      <c r="T73" s="58">
        <v>-0.56735999999999998</v>
      </c>
      <c r="U73" s="58">
        <v>-0.57223000000000002</v>
      </c>
      <c r="V73" s="58">
        <v>-0.57437000000000005</v>
      </c>
      <c r="W73" s="58">
        <v>-0.57601999999999998</v>
      </c>
      <c r="X73" s="58">
        <v>-0.57723999999999998</v>
      </c>
      <c r="Y73" s="58">
        <v>-0.58233000000000001</v>
      </c>
      <c r="Z73" s="58">
        <v>-0.58260000000000001</v>
      </c>
      <c r="AA73" s="58"/>
      <c r="AB73" s="92"/>
      <c r="AC73" s="112">
        <v>-1.0550400399992887E-2</v>
      </c>
      <c r="AD73" s="92"/>
      <c r="AE73" s="92"/>
      <c r="AF73" s="112">
        <v>6.9999999999992291E-4</v>
      </c>
      <c r="AG73" s="92"/>
      <c r="AH73" s="112">
        <v>-7.8638677528245493E-3</v>
      </c>
      <c r="AI73" s="92"/>
      <c r="AJ73" s="112">
        <v>-7.2613224717543723E-4</v>
      </c>
      <c r="AK73" s="112">
        <v>-4.0599999999999525E-3</v>
      </c>
      <c r="AL73" s="112">
        <v>-3.0000000000085514E-5</v>
      </c>
      <c r="AM73" s="112"/>
      <c r="AN73" s="112">
        <v>-4.9799999999999844E-3</v>
      </c>
      <c r="AO73" s="112"/>
      <c r="AP73" s="112">
        <v>-1.3400000000000079E-3</v>
      </c>
      <c r="AQ73" s="112">
        <v>-4.870000000000041E-3</v>
      </c>
      <c r="AR73" s="112">
        <v>-2.1400000000000308E-3</v>
      </c>
      <c r="AS73" s="112">
        <v>-1.6499999999999293E-3</v>
      </c>
      <c r="AT73" s="112">
        <v>-1.2199999999999989E-3</v>
      </c>
      <c r="AU73" s="112">
        <v>-5.0900000000000389E-3</v>
      </c>
      <c r="AV73" s="112">
        <v>-2.6999999999999247E-4</v>
      </c>
      <c r="AW73" s="92"/>
      <c r="AX73" s="114">
        <v>-4.4090400399993013E-2</v>
      </c>
      <c r="AY73" s="115">
        <v>-3.3540000000000125E-2</v>
      </c>
    </row>
    <row r="74" spans="2:51">
      <c r="B74" s="52" t="s">
        <v>82</v>
      </c>
      <c r="C74" s="55"/>
      <c r="D74" s="14">
        <v>875.90599999999995</v>
      </c>
      <c r="E74" s="58">
        <v>-0.53807959960000706</v>
      </c>
      <c r="F74" s="59"/>
      <c r="G74" s="58">
        <v>-0.5499274999999999</v>
      </c>
      <c r="H74" s="58"/>
      <c r="I74" s="58"/>
      <c r="J74" s="58">
        <v>-0.55030000000000001</v>
      </c>
      <c r="K74" s="58"/>
      <c r="L74" s="58">
        <v>-0.55690970052522215</v>
      </c>
      <c r="M74" s="58"/>
      <c r="N74" s="58">
        <v>-0.55862999999999996</v>
      </c>
      <c r="O74" s="58">
        <v>-0.56172</v>
      </c>
      <c r="P74" s="58">
        <v>-0.56242000000000003</v>
      </c>
      <c r="Q74" s="58"/>
      <c r="R74" s="58">
        <v>-0.56637999999999999</v>
      </c>
      <c r="S74" s="58"/>
      <c r="T74" s="58">
        <v>-0.56786000000000003</v>
      </c>
      <c r="U74" s="58">
        <v>-0.57182999999999995</v>
      </c>
      <c r="V74" s="58">
        <v>-0.57387999999999995</v>
      </c>
      <c r="W74" s="58">
        <v>-0.57513999999999998</v>
      </c>
      <c r="X74" s="58">
        <v>-0.57718000000000003</v>
      </c>
      <c r="Y74" s="58">
        <v>-0.58186000000000004</v>
      </c>
      <c r="Z74" s="58">
        <v>-0.58250999999999997</v>
      </c>
      <c r="AA74" s="58"/>
      <c r="AB74" s="92"/>
      <c r="AC74" s="112">
        <v>-1.1847900399992839E-2</v>
      </c>
      <c r="AD74" s="92"/>
      <c r="AE74" s="92"/>
      <c r="AF74" s="112">
        <v>-3.7250000000010886E-4</v>
      </c>
      <c r="AG74" s="92"/>
      <c r="AH74" s="112">
        <v>-6.6097005252221397E-3</v>
      </c>
      <c r="AI74" s="92"/>
      <c r="AJ74" s="112">
        <v>-1.7202994747778089E-3</v>
      </c>
      <c r="AK74" s="112">
        <v>-3.0900000000000372E-3</v>
      </c>
      <c r="AL74" s="112">
        <v>-7.0000000000003393E-4</v>
      </c>
      <c r="AM74" s="112"/>
      <c r="AN74" s="112">
        <v>-3.9599999999999635E-3</v>
      </c>
      <c r="AO74" s="112"/>
      <c r="AP74" s="112">
        <v>-1.4800000000000368E-3</v>
      </c>
      <c r="AQ74" s="112">
        <v>-3.969999999999918E-3</v>
      </c>
      <c r="AR74" s="112">
        <v>-2.0499999999999963E-3</v>
      </c>
      <c r="AS74" s="112">
        <v>-1.2600000000000389E-3</v>
      </c>
      <c r="AT74" s="112">
        <v>-2.0400000000000418E-3</v>
      </c>
      <c r="AU74" s="112">
        <v>-4.6800000000000175E-3</v>
      </c>
      <c r="AV74" s="112">
        <v>-6.4999999999992841E-4</v>
      </c>
      <c r="AW74" s="92"/>
      <c r="AX74" s="114">
        <v>-4.4430400399992909E-2</v>
      </c>
      <c r="AY74" s="115">
        <v>-3.258250000000007E-2</v>
      </c>
    </row>
    <row r="75" spans="2:51">
      <c r="B75" s="52" t="s">
        <v>83</v>
      </c>
      <c r="C75" s="57"/>
      <c r="D75" s="14">
        <v>890.88800000000003</v>
      </c>
      <c r="E75" s="58">
        <v>-0.54729959960000707</v>
      </c>
      <c r="F75" s="64"/>
      <c r="G75" s="58">
        <v>-0.55776249999999994</v>
      </c>
      <c r="H75" s="58"/>
      <c r="I75" s="58"/>
      <c r="J75" s="58">
        <v>-0.55698000000000003</v>
      </c>
      <c r="K75" s="58"/>
      <c r="L75" s="58">
        <v>-0.56296553802079263</v>
      </c>
      <c r="M75" s="58"/>
      <c r="N75" s="58">
        <v>-0.56376999999999999</v>
      </c>
      <c r="O75" s="58">
        <v>-0.56656999999999991</v>
      </c>
      <c r="P75" s="58">
        <v>-0.56657999999999997</v>
      </c>
      <c r="Q75" s="58"/>
      <c r="R75" s="58">
        <v>-0.56967000000000001</v>
      </c>
      <c r="S75" s="58"/>
      <c r="T75" s="58">
        <v>-0.57001000000000002</v>
      </c>
      <c r="U75" s="58">
        <v>-0.57272999999999996</v>
      </c>
      <c r="V75" s="58">
        <v>-0.57369000000000003</v>
      </c>
      <c r="W75" s="58">
        <v>-0.57403999999999999</v>
      </c>
      <c r="X75" s="58">
        <v>-0.57555000000000001</v>
      </c>
      <c r="Y75" s="58">
        <v>-0.57845999999999997</v>
      </c>
      <c r="Z75" s="58">
        <v>-0.57850000000000001</v>
      </c>
      <c r="AA75" s="58"/>
      <c r="AB75" s="92"/>
      <c r="AC75" s="112">
        <v>-1.0462900399992869E-2</v>
      </c>
      <c r="AD75" s="92"/>
      <c r="AE75" s="92"/>
      <c r="AF75" s="112">
        <v>7.8249999999990827E-4</v>
      </c>
      <c r="AG75" s="92"/>
      <c r="AH75" s="112">
        <v>-5.9855380207926023E-3</v>
      </c>
      <c r="AI75" s="92"/>
      <c r="AJ75" s="112">
        <v>-8.044619792073604E-4</v>
      </c>
      <c r="AK75" s="112">
        <v>-2.7999999999999137E-3</v>
      </c>
      <c r="AL75" s="112">
        <v>-1.0000000000065512E-5</v>
      </c>
      <c r="AM75" s="112"/>
      <c r="AN75" s="112">
        <v>-3.0900000000000372E-3</v>
      </c>
      <c r="AO75" s="112"/>
      <c r="AP75" s="112">
        <v>-3.4000000000000696E-4</v>
      </c>
      <c r="AQ75" s="112">
        <v>-2.7199999999999447E-3</v>
      </c>
      <c r="AR75" s="112">
        <v>-9.6000000000007191E-4</v>
      </c>
      <c r="AS75" s="112">
        <v>-3.4999999999996145E-4</v>
      </c>
      <c r="AT75" s="112">
        <v>-1.5100000000000113E-3</v>
      </c>
      <c r="AU75" s="112">
        <v>-2.9099999999999682E-3</v>
      </c>
      <c r="AV75" s="112">
        <v>-4.0000000000040004E-5</v>
      </c>
      <c r="AW75" s="92"/>
      <c r="AX75" s="114">
        <v>-3.1200400399992945E-2</v>
      </c>
      <c r="AY75" s="115">
        <v>-2.0737500000000075E-2</v>
      </c>
    </row>
    <row r="76" spans="2:51">
      <c r="B76" s="52" t="s">
        <v>84</v>
      </c>
      <c r="C76" s="55"/>
      <c r="D76" s="14">
        <v>905.904</v>
      </c>
      <c r="E76" s="58">
        <v>-0.547949599600007</v>
      </c>
      <c r="F76" s="59"/>
      <c r="G76" s="58">
        <v>-0.55117499999999986</v>
      </c>
      <c r="H76" s="58"/>
      <c r="I76" s="58"/>
      <c r="J76" s="58">
        <v>-0.55001</v>
      </c>
      <c r="K76" s="58"/>
      <c r="L76" s="58">
        <v>-0.55281136607001746</v>
      </c>
      <c r="M76" s="58"/>
      <c r="N76" s="58">
        <v>-0.55283000000000004</v>
      </c>
      <c r="O76" s="58">
        <v>-0.55391999999999997</v>
      </c>
      <c r="P76" s="58">
        <v>-0.55366000000000004</v>
      </c>
      <c r="Q76" s="58"/>
      <c r="R76" s="58">
        <v>-0.55506999999999995</v>
      </c>
      <c r="S76" s="58"/>
      <c r="T76" s="58">
        <v>-0.55420000000000003</v>
      </c>
      <c r="U76" s="58">
        <v>-0.55542000000000002</v>
      </c>
      <c r="V76" s="58">
        <v>-0.55520000000000003</v>
      </c>
      <c r="W76" s="58">
        <v>-0.55459999999999998</v>
      </c>
      <c r="X76" s="58">
        <v>-0.55506</v>
      </c>
      <c r="Y76" s="58">
        <v>-0.55510999999999999</v>
      </c>
      <c r="Z76" s="58">
        <v>-0.55508000000000002</v>
      </c>
      <c r="AA76" s="58"/>
      <c r="AB76" s="92"/>
      <c r="AC76" s="112">
        <v>-3.2254003999928615E-3</v>
      </c>
      <c r="AD76" s="92"/>
      <c r="AE76" s="92"/>
      <c r="AF76" s="112">
        <v>1.1649999999998606E-3</v>
      </c>
      <c r="AG76" s="92"/>
      <c r="AH76" s="112">
        <v>-2.8013660700174636E-3</v>
      </c>
      <c r="AI76" s="92"/>
      <c r="AJ76" s="112">
        <v>-1.8633929982581066E-5</v>
      </c>
      <c r="AK76" s="112">
        <v>-1.0899999999999244E-3</v>
      </c>
      <c r="AL76" s="112">
        <v>2.5999999999992696E-4</v>
      </c>
      <c r="AM76" s="112"/>
      <c r="AN76" s="112">
        <v>-1.4099999999999113E-3</v>
      </c>
      <c r="AO76" s="112"/>
      <c r="AP76" s="112">
        <v>8.6999999999992639E-4</v>
      </c>
      <c r="AQ76" s="112">
        <v>-1.2199999999999989E-3</v>
      </c>
      <c r="AR76" s="112">
        <v>2.1999999999999797E-4</v>
      </c>
      <c r="AS76" s="112">
        <v>6.0000000000004494E-4</v>
      </c>
      <c r="AT76" s="112">
        <v>-4.6000000000001595E-4</v>
      </c>
      <c r="AU76" s="112">
        <v>-4.9999999999994493E-5</v>
      </c>
      <c r="AV76" s="112">
        <v>2.9999999999974492E-5</v>
      </c>
      <c r="AW76" s="92"/>
      <c r="AX76" s="114">
        <v>-7.1304003999930199E-3</v>
      </c>
      <c r="AY76" s="115">
        <v>-3.9050000000001583E-3</v>
      </c>
    </row>
    <row r="77" spans="2:51">
      <c r="B77" s="52" t="s">
        <v>85</v>
      </c>
      <c r="C77" s="55"/>
      <c r="D77" s="14">
        <v>920.90300000000002</v>
      </c>
      <c r="E77" s="58">
        <v>-0.54993959960000705</v>
      </c>
      <c r="F77" s="59"/>
      <c r="G77" s="58">
        <v>-0.55371000000000015</v>
      </c>
      <c r="H77" s="58"/>
      <c r="I77" s="58"/>
      <c r="J77" s="58">
        <v>-0.55213000000000001</v>
      </c>
      <c r="K77" s="58"/>
      <c r="L77" s="58">
        <v>-0.555447198842415</v>
      </c>
      <c r="M77" s="58"/>
      <c r="N77" s="58">
        <v>-0.55530000000000002</v>
      </c>
      <c r="O77" s="58">
        <v>-0.55670999999999993</v>
      </c>
      <c r="P77" s="58">
        <v>-0.55625000000000002</v>
      </c>
      <c r="Q77" s="58"/>
      <c r="R77" s="58">
        <v>-0.55730999999999997</v>
      </c>
      <c r="S77" s="58"/>
      <c r="T77" s="58">
        <v>-0.55645999999999995</v>
      </c>
      <c r="U77" s="58">
        <v>-0.55774999999999997</v>
      </c>
      <c r="V77" s="58">
        <v>-0.55764000000000002</v>
      </c>
      <c r="W77" s="58">
        <v>-0.55696000000000001</v>
      </c>
      <c r="X77" s="58">
        <v>-0.55749000000000004</v>
      </c>
      <c r="Y77" s="58">
        <v>-0.55815000000000003</v>
      </c>
      <c r="Z77" s="58">
        <v>-0.55813000000000001</v>
      </c>
      <c r="AA77" s="58"/>
      <c r="AB77" s="92"/>
      <c r="AC77" s="112">
        <v>-3.7704003999931013E-3</v>
      </c>
      <c r="AD77" s="92"/>
      <c r="AE77" s="92"/>
      <c r="AF77" s="112">
        <v>1.5800000000001369E-3</v>
      </c>
      <c r="AG77" s="92"/>
      <c r="AH77" s="112">
        <v>-3.3171988424149923E-3</v>
      </c>
      <c r="AI77" s="92"/>
      <c r="AJ77" s="112">
        <v>1.4719884241498615E-4</v>
      </c>
      <c r="AK77" s="112">
        <v>-1.4099999999999113E-3</v>
      </c>
      <c r="AL77" s="112">
        <v>4.5999999999990493E-4</v>
      </c>
      <c r="AM77" s="112"/>
      <c r="AN77" s="112">
        <v>-1.0599999999999499E-3</v>
      </c>
      <c r="AO77" s="112"/>
      <c r="AP77" s="112">
        <v>8.5000000000001741E-4</v>
      </c>
      <c r="AQ77" s="112">
        <v>-1.2900000000000134E-3</v>
      </c>
      <c r="AR77" s="112">
        <v>1.0999999999994348E-4</v>
      </c>
      <c r="AS77" s="112">
        <v>6.8000000000001393E-4</v>
      </c>
      <c r="AT77" s="112">
        <v>-5.3000000000003045E-4</v>
      </c>
      <c r="AU77" s="112">
        <v>-6.5999999999999392E-4</v>
      </c>
      <c r="AV77" s="112">
        <v>2.0000000000020002E-5</v>
      </c>
      <c r="AW77" s="92"/>
      <c r="AX77" s="114">
        <v>-8.1904003999929698E-3</v>
      </c>
      <c r="AY77" s="115">
        <v>-4.4199999999998685E-3</v>
      </c>
    </row>
    <row r="78" spans="2:51">
      <c r="B78" s="52" t="s">
        <v>86</v>
      </c>
      <c r="C78" s="55"/>
      <c r="D78" s="14">
        <v>935.90899999999999</v>
      </c>
      <c r="E78" s="58">
        <v>-0.54444959960000705</v>
      </c>
      <c r="F78" s="59"/>
      <c r="G78" s="58">
        <v>-0.5487550000000001</v>
      </c>
      <c r="H78" s="58"/>
      <c r="I78" s="58"/>
      <c r="J78" s="58">
        <v>-0.54706999999999995</v>
      </c>
      <c r="K78" s="58"/>
      <c r="L78" s="58">
        <v>-0.55069302966997691</v>
      </c>
      <c r="M78" s="58"/>
      <c r="N78" s="58">
        <v>-0.55059000000000002</v>
      </c>
      <c r="O78" s="58">
        <v>-0.55218</v>
      </c>
      <c r="P78" s="58">
        <v>-0.55174999999999996</v>
      </c>
      <c r="Q78" s="58"/>
      <c r="R78" s="58">
        <v>-0.55352000000000001</v>
      </c>
      <c r="S78" s="58"/>
      <c r="T78" s="58">
        <v>-0.55264000000000002</v>
      </c>
      <c r="U78" s="58">
        <v>-0.55373000000000006</v>
      </c>
      <c r="V78" s="58">
        <v>-0.55389999999999995</v>
      </c>
      <c r="W78" s="58">
        <v>-0.55330999999999997</v>
      </c>
      <c r="X78" s="58">
        <v>-0.55371000000000004</v>
      </c>
      <c r="Y78" s="58">
        <v>-0.55475000000000008</v>
      </c>
      <c r="Z78" s="58">
        <v>-0.55454999999999999</v>
      </c>
      <c r="AA78" s="58"/>
      <c r="AB78" s="92"/>
      <c r="AC78" s="112">
        <v>-4.3054003999930535E-3</v>
      </c>
      <c r="AD78" s="92"/>
      <c r="AE78" s="92"/>
      <c r="AF78" s="112">
        <v>1.6850000000001586E-3</v>
      </c>
      <c r="AG78" s="92"/>
      <c r="AH78" s="112">
        <v>-3.6230296699769626E-3</v>
      </c>
      <c r="AI78" s="92"/>
      <c r="AJ78" s="112">
        <v>1.0302966997688401E-4</v>
      </c>
      <c r="AK78" s="112">
        <v>-1.5899999999999803E-3</v>
      </c>
      <c r="AL78" s="112">
        <v>4.3000000000004146E-4</v>
      </c>
      <c r="AM78" s="112"/>
      <c r="AN78" s="112">
        <v>-1.7700000000000493E-3</v>
      </c>
      <c r="AO78" s="112"/>
      <c r="AP78" s="112">
        <v>8.799999999999919E-4</v>
      </c>
      <c r="AQ78" s="112">
        <v>-1.0900000000000354E-3</v>
      </c>
      <c r="AR78" s="112">
        <v>-1.6999999999989246E-4</v>
      </c>
      <c r="AS78" s="112">
        <v>5.8999999999997943E-4</v>
      </c>
      <c r="AT78" s="112">
        <v>-4.0000000000006697E-4</v>
      </c>
      <c r="AU78" s="112">
        <v>-1.0400000000000409E-3</v>
      </c>
      <c r="AV78" s="112">
        <v>2.00000000000089E-4</v>
      </c>
      <c r="AW78" s="92"/>
      <c r="AX78" s="114">
        <v>-1.0100400399992937E-2</v>
      </c>
      <c r="AY78" s="115">
        <v>-5.7949999999998836E-3</v>
      </c>
    </row>
    <row r="79" spans="2:51">
      <c r="B79" s="52" t="s">
        <v>87</v>
      </c>
      <c r="C79" s="55"/>
      <c r="D79" s="14">
        <v>950.88800000000003</v>
      </c>
      <c r="E79" s="58">
        <v>-0.542679599600007</v>
      </c>
      <c r="F79" s="59"/>
      <c r="G79" s="58">
        <v>-0.5454699999999999</v>
      </c>
      <c r="H79" s="58"/>
      <c r="I79" s="58"/>
      <c r="J79" s="58">
        <v>-0.54318</v>
      </c>
      <c r="K79" s="58"/>
      <c r="L79" s="58">
        <v>-0.54607886799904848</v>
      </c>
      <c r="M79" s="58"/>
      <c r="N79" s="58">
        <v>-0.54547000000000001</v>
      </c>
      <c r="O79" s="58">
        <v>-0.54670999999999992</v>
      </c>
      <c r="P79" s="58">
        <v>-0.54608000000000001</v>
      </c>
      <c r="Q79" s="58"/>
      <c r="R79" s="58">
        <v>-0.54754000000000003</v>
      </c>
      <c r="S79" s="58"/>
      <c r="T79" s="58">
        <v>-0.54627000000000003</v>
      </c>
      <c r="U79" s="58">
        <v>-0.54720999999999997</v>
      </c>
      <c r="V79" s="58">
        <v>-0.54679</v>
      </c>
      <c r="W79" s="58">
        <v>-0.54604999999999992</v>
      </c>
      <c r="X79" s="58">
        <v>-0.54647999999999997</v>
      </c>
      <c r="Y79" s="58">
        <v>-0.54637000000000002</v>
      </c>
      <c r="Z79" s="58">
        <v>-0.54623999999999995</v>
      </c>
      <c r="AA79" s="58"/>
      <c r="AB79" s="92"/>
      <c r="AC79" s="112">
        <v>-2.7904003999928984E-3</v>
      </c>
      <c r="AD79" s="92"/>
      <c r="AE79" s="92"/>
      <c r="AF79" s="112">
        <v>2.2899999999999032E-3</v>
      </c>
      <c r="AG79" s="92"/>
      <c r="AH79" s="112">
        <v>-2.8988679990484822E-3</v>
      </c>
      <c r="AI79" s="92"/>
      <c r="AJ79" s="112">
        <v>6.08867999048468E-4</v>
      </c>
      <c r="AK79" s="112">
        <v>-1.2399999999999078E-3</v>
      </c>
      <c r="AL79" s="112">
        <v>6.2999999999990841E-4</v>
      </c>
      <c r="AM79" s="112"/>
      <c r="AN79" s="112">
        <v>-1.4600000000000168E-3</v>
      </c>
      <c r="AO79" s="112"/>
      <c r="AP79" s="112">
        <v>1.2699999999999934E-3</v>
      </c>
      <c r="AQ79" s="112">
        <v>-9.3999999999994088E-4</v>
      </c>
      <c r="AR79" s="112">
        <v>4.1999999999997595E-4</v>
      </c>
      <c r="AS79" s="112">
        <v>7.4000000000007393E-4</v>
      </c>
      <c r="AT79" s="112">
        <v>-4.3000000000004146E-4</v>
      </c>
      <c r="AU79" s="112">
        <v>1.0999999999994348E-4</v>
      </c>
      <c r="AV79" s="112">
        <v>1.300000000000745E-4</v>
      </c>
      <c r="AW79" s="92"/>
      <c r="AX79" s="114">
        <v>-3.5604003999929468E-3</v>
      </c>
      <c r="AY79" s="115">
        <v>-7.7000000000004842E-4</v>
      </c>
    </row>
    <row r="80" spans="2:51">
      <c r="B80" s="52" t="s">
        <v>88</v>
      </c>
      <c r="C80" s="55"/>
      <c r="D80" s="14">
        <v>965.904</v>
      </c>
      <c r="E80" s="58">
        <v>-0.54139959960000705</v>
      </c>
      <c r="F80" s="59"/>
      <c r="G80" s="58">
        <v>-0.54477749999999991</v>
      </c>
      <c r="H80" s="58"/>
      <c r="I80" s="58"/>
      <c r="J80" s="58">
        <v>-0.54278000000000004</v>
      </c>
      <c r="K80" s="58"/>
      <c r="L80" s="58">
        <v>-0.54479469604827313</v>
      </c>
      <c r="M80" s="58"/>
      <c r="N80" s="58">
        <v>-0.54435</v>
      </c>
      <c r="O80" s="58">
        <v>-0.54515999999999998</v>
      </c>
      <c r="P80" s="58">
        <v>-0.54479</v>
      </c>
      <c r="Q80" s="58"/>
      <c r="R80" s="58">
        <v>-0.54596</v>
      </c>
      <c r="S80" s="58"/>
      <c r="T80" s="58">
        <v>-0.54483999999999999</v>
      </c>
      <c r="U80" s="58">
        <v>-0.54566000000000003</v>
      </c>
      <c r="V80" s="58">
        <v>-0.54520999999999997</v>
      </c>
      <c r="W80" s="58">
        <v>-0.54459000000000002</v>
      </c>
      <c r="X80" s="58">
        <v>-0.54491999999999996</v>
      </c>
      <c r="Y80" s="58">
        <v>-0.54476000000000002</v>
      </c>
      <c r="Z80" s="58">
        <v>-0.54471000000000003</v>
      </c>
      <c r="AA80" s="58"/>
      <c r="AB80" s="92"/>
      <c r="AC80" s="112">
        <v>-3.3779003999928614E-3</v>
      </c>
      <c r="AD80" s="92"/>
      <c r="AE80" s="92"/>
      <c r="AF80" s="112">
        <v>1.9974999999998744E-3</v>
      </c>
      <c r="AG80" s="92"/>
      <c r="AH80" s="112">
        <v>-2.0146960482730902E-3</v>
      </c>
      <c r="AI80" s="92"/>
      <c r="AJ80" s="112">
        <v>4.4469604827312992E-4</v>
      </c>
      <c r="AK80" s="112">
        <v>-8.099999999999774E-4</v>
      </c>
      <c r="AL80" s="112">
        <v>3.6999999999998145E-4</v>
      </c>
      <c r="AM80" s="112"/>
      <c r="AN80" s="112">
        <v>-1.1700000000000044E-3</v>
      </c>
      <c r="AO80" s="112"/>
      <c r="AP80" s="112">
        <v>1.1200000000000099E-3</v>
      </c>
      <c r="AQ80" s="112">
        <v>-8.2000000000004292E-4</v>
      </c>
      <c r="AR80" s="112">
        <v>4.5000000000006146E-4</v>
      </c>
      <c r="AS80" s="112">
        <v>6.1999999999995392E-4</v>
      </c>
      <c r="AT80" s="112">
        <v>-3.2999999999994145E-4</v>
      </c>
      <c r="AU80" s="112">
        <v>1.5999999999993797E-4</v>
      </c>
      <c r="AV80" s="112">
        <v>4.9999999999994493E-5</v>
      </c>
      <c r="AW80" s="92"/>
      <c r="AX80" s="114">
        <v>-3.3104003999929743E-3</v>
      </c>
      <c r="AY80" s="115">
        <v>6.7499999999887095E-5</v>
      </c>
    </row>
    <row r="81" spans="2:51">
      <c r="B81" s="52" t="s">
        <v>89</v>
      </c>
      <c r="C81" s="55"/>
      <c r="D81" s="14">
        <v>980.899</v>
      </c>
      <c r="E81" s="58">
        <v>-0.53863959960000707</v>
      </c>
      <c r="F81" s="59"/>
      <c r="G81" s="58">
        <v>-0.54424499999999987</v>
      </c>
      <c r="H81" s="58"/>
      <c r="I81" s="58"/>
      <c r="J81" s="58">
        <v>-0.54186000000000001</v>
      </c>
      <c r="K81" s="58"/>
      <c r="L81" s="58">
        <v>-0.54395052993200566</v>
      </c>
      <c r="M81" s="58"/>
      <c r="N81" s="58">
        <v>-0.54327000000000003</v>
      </c>
      <c r="O81" s="58">
        <v>-0.54415999999999998</v>
      </c>
      <c r="P81" s="58">
        <v>-0.54364999999999997</v>
      </c>
      <c r="Q81" s="58"/>
      <c r="R81" s="58">
        <v>-0.54371999999999998</v>
      </c>
      <c r="S81" s="58"/>
      <c r="T81" s="58">
        <v>-0.54259999999999997</v>
      </c>
      <c r="U81" s="58">
        <v>-0.54425000000000001</v>
      </c>
      <c r="V81" s="58">
        <v>-0.54278999999999999</v>
      </c>
      <c r="W81" s="58">
        <v>-0.54199999999999993</v>
      </c>
      <c r="X81" s="58">
        <v>-0.54244999999999999</v>
      </c>
      <c r="Y81" s="58">
        <v>-0.54300999999999999</v>
      </c>
      <c r="Z81" s="58">
        <v>-0.54296999999999995</v>
      </c>
      <c r="AA81" s="58"/>
      <c r="AB81" s="92"/>
      <c r="AC81" s="112">
        <v>-5.6054003999927993E-3</v>
      </c>
      <c r="AD81" s="92"/>
      <c r="AE81" s="92"/>
      <c r="AF81" s="112">
        <v>2.3849999999998595E-3</v>
      </c>
      <c r="AG81" s="92"/>
      <c r="AH81" s="112">
        <v>-2.090529932005647E-3</v>
      </c>
      <c r="AI81" s="92"/>
      <c r="AJ81" s="112">
        <v>6.8052993200562462E-4</v>
      </c>
      <c r="AK81" s="112">
        <v>-8.8999999999994639E-4</v>
      </c>
      <c r="AL81" s="112">
        <v>5.1000000000001044E-4</v>
      </c>
      <c r="AM81" s="112"/>
      <c r="AN81" s="112">
        <v>-7.0000000000014495E-5</v>
      </c>
      <c r="AO81" s="112"/>
      <c r="AP81" s="112">
        <v>1.1200000000000099E-3</v>
      </c>
      <c r="AQ81" s="112">
        <v>-1.6500000000000403E-3</v>
      </c>
      <c r="AR81" s="112">
        <v>1.4600000000000168E-3</v>
      </c>
      <c r="AS81" s="112">
        <v>7.9000000000006843E-4</v>
      </c>
      <c r="AT81" s="112">
        <v>-4.5000000000006146E-4</v>
      </c>
      <c r="AU81" s="112">
        <v>-5.6000000000000494E-4</v>
      </c>
      <c r="AV81" s="112">
        <v>4.0000000000040004E-5</v>
      </c>
      <c r="AW81" s="92"/>
      <c r="AX81" s="114">
        <v>-4.3304003999928842E-3</v>
      </c>
      <c r="AY81" s="115">
        <v>1.2749999999999151E-3</v>
      </c>
    </row>
    <row r="82" spans="2:51">
      <c r="B82" s="52" t="s">
        <v>90</v>
      </c>
      <c r="C82" s="55"/>
      <c r="D82" s="14">
        <v>995.89199999999994</v>
      </c>
      <c r="E82" s="58">
        <v>-0.54103959960000703</v>
      </c>
      <c r="F82" s="59"/>
      <c r="G82" s="58">
        <v>-0.545825</v>
      </c>
      <c r="H82" s="58"/>
      <c r="I82" s="58"/>
      <c r="J82" s="58">
        <v>-0.54379999999999995</v>
      </c>
      <c r="K82" s="58"/>
      <c r="L82" s="58">
        <v>-0.54548636437140541</v>
      </c>
      <c r="M82" s="58"/>
      <c r="N82" s="58">
        <v>-0.54489999999999994</v>
      </c>
      <c r="O82" s="58">
        <v>-0.54572999999999994</v>
      </c>
      <c r="P82" s="58">
        <v>-0.54527000000000003</v>
      </c>
      <c r="Q82" s="58"/>
      <c r="R82" s="58">
        <v>-0.54634000000000005</v>
      </c>
      <c r="S82" s="58"/>
      <c r="T82" s="58">
        <v>-0.54512000000000005</v>
      </c>
      <c r="U82" s="58">
        <v>-0.54586999999999997</v>
      </c>
      <c r="V82" s="58">
        <v>-0.54529000000000005</v>
      </c>
      <c r="W82" s="58">
        <v>-0.54438999999999993</v>
      </c>
      <c r="X82" s="58">
        <v>-0.54471000000000003</v>
      </c>
      <c r="Y82" s="58">
        <v>-0.54444000000000004</v>
      </c>
      <c r="Z82" s="58">
        <v>-0.54435</v>
      </c>
      <c r="AA82" s="58"/>
      <c r="AB82" s="92"/>
      <c r="AC82" s="112">
        <v>-4.7854003999929784E-3</v>
      </c>
      <c r="AD82" s="92"/>
      <c r="AE82" s="92"/>
      <c r="AF82" s="112">
        <v>2.0250000000000545E-3</v>
      </c>
      <c r="AG82" s="92"/>
      <c r="AH82" s="112">
        <v>-1.6863643714054577E-3</v>
      </c>
      <c r="AI82" s="92"/>
      <c r="AJ82" s="112">
        <v>5.8636437140546782E-4</v>
      </c>
      <c r="AK82" s="112">
        <v>-8.2999999999999741E-4</v>
      </c>
      <c r="AL82" s="112">
        <v>4.5999999999990493E-4</v>
      </c>
      <c r="AM82" s="112"/>
      <c r="AN82" s="112">
        <v>-1.0700000000000154E-3</v>
      </c>
      <c r="AO82" s="112"/>
      <c r="AP82" s="112">
        <v>1.2199999999999989E-3</v>
      </c>
      <c r="AQ82" s="112">
        <v>-7.499999999999174E-4</v>
      </c>
      <c r="AR82" s="112">
        <v>5.7999999999991392E-4</v>
      </c>
      <c r="AS82" s="112">
        <v>9.0000000000012292E-4</v>
      </c>
      <c r="AT82" s="112">
        <v>-3.2000000000009798E-4</v>
      </c>
      <c r="AU82" s="112">
        <v>2.6999999999999247E-4</v>
      </c>
      <c r="AV82" s="112">
        <v>9.0000000000034497E-5</v>
      </c>
      <c r="AW82" s="92"/>
      <c r="AX82" s="114">
        <v>-3.3104003999929743E-3</v>
      </c>
      <c r="AY82" s="115">
        <v>1.4750000000000041E-3</v>
      </c>
    </row>
    <row r="83" spans="2:51">
      <c r="B83" s="52" t="s">
        <v>91</v>
      </c>
      <c r="C83" s="55"/>
      <c r="D83" s="14">
        <v>1010.895</v>
      </c>
      <c r="E83" s="58">
        <v>-0.55257959960000702</v>
      </c>
      <c r="F83" s="59"/>
      <c r="G83" s="58">
        <v>-0.55758000000000008</v>
      </c>
      <c r="H83" s="58"/>
      <c r="I83" s="58"/>
      <c r="J83" s="58">
        <v>-0.55554999999999999</v>
      </c>
      <c r="K83" s="58"/>
      <c r="L83" s="58">
        <v>-0.55705219603246825</v>
      </c>
      <c r="M83" s="58"/>
      <c r="N83" s="58">
        <v>-0.55613000000000001</v>
      </c>
      <c r="O83" s="58">
        <v>-0.55725999999999998</v>
      </c>
      <c r="P83" s="58">
        <v>-0.55656000000000005</v>
      </c>
      <c r="Q83" s="58"/>
      <c r="R83" s="58">
        <v>-0.55772999999999995</v>
      </c>
      <c r="S83" s="58"/>
      <c r="T83" s="58">
        <v>-0.55625000000000002</v>
      </c>
      <c r="U83" s="58">
        <v>-0.55710000000000004</v>
      </c>
      <c r="V83" s="58">
        <v>-0.55654999999999999</v>
      </c>
      <c r="W83" s="58">
        <v>-0.55562999999999996</v>
      </c>
      <c r="X83" s="58">
        <v>-0.55589999999999995</v>
      </c>
      <c r="Y83" s="58">
        <v>-0.55549000000000004</v>
      </c>
      <c r="Z83" s="58">
        <v>-0.55523</v>
      </c>
      <c r="AA83" s="58"/>
      <c r="AB83" s="92"/>
      <c r="AC83" s="112">
        <v>-5.0004003999930546E-3</v>
      </c>
      <c r="AD83" s="92"/>
      <c r="AE83" s="92"/>
      <c r="AF83" s="112">
        <v>2.0300000000000873E-3</v>
      </c>
      <c r="AG83" s="92"/>
      <c r="AH83" s="112">
        <v>-1.5021960324682615E-3</v>
      </c>
      <c r="AI83" s="92"/>
      <c r="AJ83" s="112">
        <v>9.2219603246823656E-4</v>
      </c>
      <c r="AK83" s="112">
        <v>-1.1299999999999644E-3</v>
      </c>
      <c r="AL83" s="112">
        <v>6.9999999999992291E-4</v>
      </c>
      <c r="AM83" s="112"/>
      <c r="AN83" s="112">
        <v>-1.1699999999998933E-3</v>
      </c>
      <c r="AO83" s="112"/>
      <c r="AP83" s="112">
        <v>1.4799999999999258E-3</v>
      </c>
      <c r="AQ83" s="112">
        <v>-8.5000000000001741E-4</v>
      </c>
      <c r="AR83" s="112">
        <v>5.5000000000005045E-4</v>
      </c>
      <c r="AS83" s="112">
        <v>9.200000000000319E-4</v>
      </c>
      <c r="AT83" s="112">
        <v>-2.6999999999999247E-4</v>
      </c>
      <c r="AU83" s="112">
        <v>4.0999999999991044E-4</v>
      </c>
      <c r="AV83" s="112">
        <v>2.6000000000003798E-4</v>
      </c>
      <c r="AW83" s="92"/>
      <c r="AX83" s="114">
        <v>-2.6504003999929804E-3</v>
      </c>
      <c r="AY83" s="115">
        <v>2.3500000000000743E-3</v>
      </c>
    </row>
    <row r="84" spans="2:51">
      <c r="B84" s="52" t="s">
        <v>92</v>
      </c>
      <c r="C84" s="55"/>
      <c r="D84" s="14">
        <v>1025.896</v>
      </c>
      <c r="E84" s="58">
        <v>-0.548949599600007</v>
      </c>
      <c r="F84" s="59"/>
      <c r="G84" s="58">
        <v>-0.55364750000000029</v>
      </c>
      <c r="H84" s="58"/>
      <c r="I84" s="58"/>
      <c r="J84" s="58">
        <v>-0.55196000000000001</v>
      </c>
      <c r="K84" s="58"/>
      <c r="L84" s="58">
        <v>-0.55315802824919857</v>
      </c>
      <c r="M84" s="58"/>
      <c r="N84" s="58">
        <v>-0.55235000000000001</v>
      </c>
      <c r="O84" s="58">
        <v>-0.55335999999999996</v>
      </c>
      <c r="P84" s="58">
        <v>-0.55276000000000003</v>
      </c>
      <c r="Q84" s="58"/>
      <c r="R84" s="58">
        <v>-0.55386999999999997</v>
      </c>
      <c r="S84" s="58"/>
      <c r="T84" s="58">
        <v>-0.55254999999999999</v>
      </c>
      <c r="U84" s="58">
        <v>-0.55325999999999997</v>
      </c>
      <c r="V84" s="58">
        <v>-0.55274999999999996</v>
      </c>
      <c r="W84" s="58">
        <v>-0.55187999999999993</v>
      </c>
      <c r="X84" s="58">
        <v>-0.55210000000000004</v>
      </c>
      <c r="Y84" s="58">
        <v>-0.55181000000000002</v>
      </c>
      <c r="Z84" s="58">
        <v>-0.55144000000000004</v>
      </c>
      <c r="AA84" s="58"/>
      <c r="AB84" s="92"/>
      <c r="AC84" s="112">
        <v>-4.6979003999932933E-3</v>
      </c>
      <c r="AD84" s="92"/>
      <c r="AE84" s="92"/>
      <c r="AF84" s="112">
        <v>1.687500000000286E-3</v>
      </c>
      <c r="AG84" s="92"/>
      <c r="AH84" s="112">
        <v>-1.1980282491985683E-3</v>
      </c>
      <c r="AI84" s="92"/>
      <c r="AJ84" s="112">
        <v>8.0802824919856686E-4</v>
      </c>
      <c r="AK84" s="112">
        <v>-1.0099999999999554E-3</v>
      </c>
      <c r="AL84" s="112">
        <v>5.9999999999993392E-4</v>
      </c>
      <c r="AM84" s="112"/>
      <c r="AN84" s="112">
        <v>-1.1099999999999444E-3</v>
      </c>
      <c r="AO84" s="112"/>
      <c r="AP84" s="112">
        <v>1.3199999999999878E-3</v>
      </c>
      <c r="AQ84" s="112">
        <v>-7.0999999999998842E-4</v>
      </c>
      <c r="AR84" s="112">
        <v>5.1000000000001044E-4</v>
      </c>
      <c r="AS84" s="112">
        <v>8.7000000000003741E-4</v>
      </c>
      <c r="AT84" s="112">
        <v>-2.20000000000109E-4</v>
      </c>
      <c r="AU84" s="112">
        <v>2.9000000000001247E-4</v>
      </c>
      <c r="AV84" s="112">
        <v>3.6999999999998145E-4</v>
      </c>
      <c r="AW84" s="92"/>
      <c r="AX84" s="114">
        <v>-2.4904003999930424E-3</v>
      </c>
      <c r="AY84" s="115">
        <v>2.2075000000002509E-3</v>
      </c>
    </row>
    <row r="85" spans="2:51">
      <c r="B85" s="52" t="s">
        <v>93</v>
      </c>
      <c r="C85" s="55"/>
      <c r="D85" s="14">
        <v>1040.893</v>
      </c>
      <c r="E85" s="58">
        <v>-0.55025957620000432</v>
      </c>
      <c r="F85" s="59"/>
      <c r="G85" s="58">
        <v>-0.55795750000000055</v>
      </c>
      <c r="H85" s="58"/>
      <c r="I85" s="58"/>
      <c r="J85" s="58">
        <v>-0.55578000000000005</v>
      </c>
      <c r="K85" s="58"/>
      <c r="L85" s="58">
        <v>-0.55750386157726362</v>
      </c>
      <c r="M85" s="58"/>
      <c r="N85" s="58">
        <v>-0.55654999999999999</v>
      </c>
      <c r="O85" s="58">
        <v>-0.55769999999999997</v>
      </c>
      <c r="P85" s="58">
        <v>-0.55701000000000001</v>
      </c>
      <c r="Q85" s="58"/>
      <c r="R85" s="58">
        <v>-0.55720000000000003</v>
      </c>
      <c r="S85" s="58"/>
      <c r="T85" s="58">
        <v>-0.55584999999999996</v>
      </c>
      <c r="U85" s="58">
        <v>-0.55656000000000005</v>
      </c>
      <c r="V85" s="58">
        <v>-0.55628999999999995</v>
      </c>
      <c r="W85" s="58">
        <v>-0.55535999999999996</v>
      </c>
      <c r="X85" s="58">
        <v>-0.55567</v>
      </c>
      <c r="Y85" s="58">
        <v>-0.55610999999999999</v>
      </c>
      <c r="Z85" s="58">
        <v>-0.55571999999999999</v>
      </c>
      <c r="AA85" s="58"/>
      <c r="AB85" s="92"/>
      <c r="AC85" s="112">
        <v>-7.6979237999962313E-3</v>
      </c>
      <c r="AD85" s="92"/>
      <c r="AE85" s="92"/>
      <c r="AF85" s="112">
        <v>2.1775000000004985E-3</v>
      </c>
      <c r="AG85" s="92"/>
      <c r="AH85" s="112">
        <v>-1.7238615772635635E-3</v>
      </c>
      <c r="AI85" s="92"/>
      <c r="AJ85" s="112">
        <v>9.5386157726362608E-4</v>
      </c>
      <c r="AK85" s="112">
        <v>-1.1499999999999844E-3</v>
      </c>
      <c r="AL85" s="112">
        <v>6.8999999999996842E-4</v>
      </c>
      <c r="AM85" s="112"/>
      <c r="AN85" s="112">
        <v>-1.9000000000002348E-4</v>
      </c>
      <c r="AO85" s="112"/>
      <c r="AP85" s="112">
        <v>1.3500000000000734E-3</v>
      </c>
      <c r="AQ85" s="112">
        <v>-7.1000000000009944E-4</v>
      </c>
      <c r="AR85" s="112">
        <v>2.7000000000010349E-4</v>
      </c>
      <c r="AS85" s="112">
        <v>9.2999999999998639E-4</v>
      </c>
      <c r="AT85" s="112">
        <v>-3.1000000000003247E-4</v>
      </c>
      <c r="AU85" s="112">
        <v>-4.3999999999999595E-4</v>
      </c>
      <c r="AV85" s="112">
        <v>3.9000000000000146E-4</v>
      </c>
      <c r="AW85" s="92"/>
      <c r="AX85" s="114">
        <v>-5.4604237999956728E-3</v>
      </c>
      <c r="AY85" s="115">
        <v>2.2375000000005585E-3</v>
      </c>
    </row>
    <row r="86" spans="2:51">
      <c r="B86" s="52" t="s">
        <v>94</v>
      </c>
      <c r="C86" s="55"/>
      <c r="D86" s="14">
        <v>1055.8990000000001</v>
      </c>
      <c r="E86" s="58">
        <v>-0.54676955280000161</v>
      </c>
      <c r="F86" s="59"/>
      <c r="G86" s="58">
        <v>-0.55820000000000047</v>
      </c>
      <c r="H86" s="58"/>
      <c r="I86" s="58"/>
      <c r="J86" s="58">
        <v>-0.55637000000000003</v>
      </c>
      <c r="K86" s="58"/>
      <c r="L86" s="58">
        <v>-0.55778969240482534</v>
      </c>
      <c r="M86" s="58"/>
      <c r="N86" s="58">
        <v>-0.55727000000000004</v>
      </c>
      <c r="O86" s="58">
        <v>-0.5581299999999999</v>
      </c>
      <c r="P86" s="58">
        <v>-0.55781000000000003</v>
      </c>
      <c r="Q86" s="58"/>
      <c r="R86" s="58">
        <v>-0.55881999999999998</v>
      </c>
      <c r="S86" s="58"/>
      <c r="T86" s="58">
        <v>-0.55767999999999995</v>
      </c>
      <c r="U86" s="58">
        <v>-0.55839000000000005</v>
      </c>
      <c r="V86" s="58">
        <v>-0.55801000000000001</v>
      </c>
      <c r="W86" s="58">
        <v>-0.55713999999999997</v>
      </c>
      <c r="X86" s="58">
        <v>-0.55766000000000004</v>
      </c>
      <c r="Y86" s="58">
        <v>-0.55736000000000008</v>
      </c>
      <c r="Z86" s="58">
        <v>-0.55708999999999997</v>
      </c>
      <c r="AA86" s="58"/>
      <c r="AB86" s="92"/>
      <c r="AC86" s="112">
        <v>-1.1430447199998861E-2</v>
      </c>
      <c r="AD86" s="92"/>
      <c r="AE86" s="92"/>
      <c r="AF86" s="112">
        <v>1.8300000000004424E-3</v>
      </c>
      <c r="AG86" s="92"/>
      <c r="AH86" s="112">
        <v>-1.4196924048253123E-3</v>
      </c>
      <c r="AI86" s="92"/>
      <c r="AJ86" s="112">
        <v>5.1969240482530044E-4</v>
      </c>
      <c r="AK86" s="112">
        <v>-8.5999999999986088E-4</v>
      </c>
      <c r="AL86" s="112">
        <v>3.1999999999987594E-4</v>
      </c>
      <c r="AM86" s="112"/>
      <c r="AN86" s="112">
        <v>-1.0099999999999554E-3</v>
      </c>
      <c r="AO86" s="112"/>
      <c r="AP86" s="112">
        <v>1.1400000000000299E-3</v>
      </c>
      <c r="AQ86" s="112">
        <v>-7.1000000000009944E-4</v>
      </c>
      <c r="AR86" s="112">
        <v>3.8000000000004697E-4</v>
      </c>
      <c r="AS86" s="112">
        <v>8.7000000000003741E-4</v>
      </c>
      <c r="AT86" s="112">
        <v>-5.2000000000007596E-4</v>
      </c>
      <c r="AU86" s="112">
        <v>2.9999999999996696E-4</v>
      </c>
      <c r="AV86" s="112">
        <v>2.7000000000010349E-4</v>
      </c>
      <c r="AW86" s="92"/>
      <c r="AX86" s="114">
        <v>-1.0320447199998362E-2</v>
      </c>
      <c r="AY86" s="115">
        <v>1.1100000000004995E-3</v>
      </c>
    </row>
    <row r="87" spans="2:51">
      <c r="B87" s="52" t="s">
        <v>95</v>
      </c>
      <c r="C87" s="55"/>
      <c r="D87" s="14">
        <v>1070.893</v>
      </c>
      <c r="E87" s="58">
        <v>-0.5517495528000016</v>
      </c>
      <c r="F87" s="59"/>
      <c r="G87" s="58">
        <v>-0.55648000000000031</v>
      </c>
      <c r="H87" s="58"/>
      <c r="I87" s="58"/>
      <c r="J87" s="58">
        <v>-0.55442999999999998</v>
      </c>
      <c r="K87" s="58"/>
      <c r="L87" s="58">
        <v>-0.55593552656639145</v>
      </c>
      <c r="M87" s="58"/>
      <c r="N87" s="58">
        <v>-0.55503999999999998</v>
      </c>
      <c r="O87" s="58">
        <v>-0.55614999999999992</v>
      </c>
      <c r="P87" s="58">
        <v>-0.55552999999999997</v>
      </c>
      <c r="Q87" s="58"/>
      <c r="R87" s="58">
        <v>-0.55667999999999995</v>
      </c>
      <c r="S87" s="58"/>
      <c r="T87" s="58">
        <v>-0.55523</v>
      </c>
      <c r="U87" s="58">
        <v>-0.55593999999999999</v>
      </c>
      <c r="V87" s="58">
        <v>-0.55554000000000003</v>
      </c>
      <c r="W87" s="58">
        <v>-0.55459999999999998</v>
      </c>
      <c r="X87" s="58">
        <v>-0.55508000000000002</v>
      </c>
      <c r="Y87" s="58">
        <v>-0.55471000000000004</v>
      </c>
      <c r="Z87" s="58">
        <v>-0.55425999999999997</v>
      </c>
      <c r="AA87" s="58"/>
      <c r="AB87" s="92"/>
      <c r="AC87" s="112">
        <v>-4.7304471999987108E-3</v>
      </c>
      <c r="AD87" s="92"/>
      <c r="AE87" s="92"/>
      <c r="AF87" s="112">
        <v>2.0500000000003293E-3</v>
      </c>
      <c r="AG87" s="92"/>
      <c r="AH87" s="112">
        <v>-1.5055265663914685E-3</v>
      </c>
      <c r="AI87" s="92"/>
      <c r="AJ87" s="112">
        <v>8.955265663914691E-4</v>
      </c>
      <c r="AK87" s="112">
        <v>-1.1099999999999444E-3</v>
      </c>
      <c r="AL87" s="112">
        <v>6.1999999999995392E-4</v>
      </c>
      <c r="AM87" s="112"/>
      <c r="AN87" s="112">
        <v>-1.1499999999999844E-3</v>
      </c>
      <c r="AO87" s="112"/>
      <c r="AP87" s="112">
        <v>1.4499999999999513E-3</v>
      </c>
      <c r="AQ87" s="112">
        <v>-7.0999999999998842E-4</v>
      </c>
      <c r="AR87" s="112">
        <v>3.9999999999995595E-4</v>
      </c>
      <c r="AS87" s="112">
        <v>9.4000000000005191E-4</v>
      </c>
      <c r="AT87" s="112">
        <v>-4.8000000000003595E-4</v>
      </c>
      <c r="AU87" s="112">
        <v>3.6999999999998145E-4</v>
      </c>
      <c r="AV87" s="112">
        <v>4.5000000000006146E-4</v>
      </c>
      <c r="AW87" s="92"/>
      <c r="AX87" s="114">
        <v>-2.510447199998378E-3</v>
      </c>
      <c r="AY87" s="115">
        <v>2.2200000000003328E-3</v>
      </c>
    </row>
    <row r="88" spans="2:51">
      <c r="B88" s="52" t="s">
        <v>96</v>
      </c>
      <c r="C88" s="55"/>
      <c r="D88" s="14">
        <v>1085.8990000000001</v>
      </c>
      <c r="E88" s="58">
        <v>-0.54818955280000159</v>
      </c>
      <c r="F88" s="59"/>
      <c r="G88" s="58">
        <v>-0.55188000000000015</v>
      </c>
      <c r="H88" s="58"/>
      <c r="I88" s="58"/>
      <c r="J88" s="58">
        <v>-0.55017000000000005</v>
      </c>
      <c r="K88" s="58"/>
      <c r="L88" s="58">
        <v>-0.55140135739395313</v>
      </c>
      <c r="M88" s="58"/>
      <c r="N88" s="58">
        <v>-0.55081000000000002</v>
      </c>
      <c r="O88" s="58">
        <v>-0.5516899999999999</v>
      </c>
      <c r="P88" s="58">
        <v>-0.55125999999999997</v>
      </c>
      <c r="Q88" s="58"/>
      <c r="R88" s="58">
        <v>-0.55220999999999998</v>
      </c>
      <c r="S88" s="58"/>
      <c r="T88" s="58">
        <v>-0.55098000000000003</v>
      </c>
      <c r="U88" s="58">
        <v>-0.55147000000000002</v>
      </c>
      <c r="V88" s="58">
        <v>-0.55103999999999997</v>
      </c>
      <c r="W88" s="58">
        <v>-0.55008999999999997</v>
      </c>
      <c r="X88" s="58">
        <v>-0.55049000000000003</v>
      </c>
      <c r="Y88" s="58">
        <v>-0.55014000000000007</v>
      </c>
      <c r="Z88" s="58">
        <v>-0.54966000000000004</v>
      </c>
      <c r="AA88" s="58"/>
      <c r="AB88" s="92"/>
      <c r="AC88" s="112">
        <v>-3.6904471999985589E-3</v>
      </c>
      <c r="AD88" s="92"/>
      <c r="AE88" s="92"/>
      <c r="AF88" s="112">
        <v>1.7100000000001003E-3</v>
      </c>
      <c r="AG88" s="92"/>
      <c r="AH88" s="112">
        <v>-1.2313573939530809E-3</v>
      </c>
      <c r="AI88" s="92"/>
      <c r="AJ88" s="112">
        <v>5.9135739395310694E-4</v>
      </c>
      <c r="AK88" s="112">
        <v>-8.7999999999988088E-4</v>
      </c>
      <c r="AL88" s="112">
        <v>4.2999999999993044E-4</v>
      </c>
      <c r="AM88" s="112"/>
      <c r="AN88" s="112">
        <v>-9.5000000000000639E-4</v>
      </c>
      <c r="AO88" s="112"/>
      <c r="AP88" s="112">
        <v>1.2299999999999534E-3</v>
      </c>
      <c r="AQ88" s="112">
        <v>-4.8999999999999044E-4</v>
      </c>
      <c r="AR88" s="112">
        <v>4.3000000000004146E-4</v>
      </c>
      <c r="AS88" s="112">
        <v>9.5000000000000639E-4</v>
      </c>
      <c r="AT88" s="112">
        <v>-4.0000000000006697E-4</v>
      </c>
      <c r="AU88" s="112">
        <v>3.4999999999996145E-4</v>
      </c>
      <c r="AV88" s="112">
        <v>4.8000000000003595E-4</v>
      </c>
      <c r="AW88" s="92"/>
      <c r="AX88" s="114">
        <v>-1.4704471999984481E-3</v>
      </c>
      <c r="AY88" s="115">
        <v>2.2200000000001108E-3</v>
      </c>
    </row>
    <row r="89" spans="2:51">
      <c r="B89" s="52" t="s">
        <v>97</v>
      </c>
      <c r="C89" s="55"/>
      <c r="D89" s="14">
        <v>1100.8920000000001</v>
      </c>
      <c r="E89" s="58">
        <v>-0.54941955280000165</v>
      </c>
      <c r="F89" s="59"/>
      <c r="G89" s="58">
        <v>-0.55262000000000011</v>
      </c>
      <c r="H89" s="58"/>
      <c r="I89" s="58"/>
      <c r="J89" s="58">
        <v>-0.55020000000000002</v>
      </c>
      <c r="K89" s="58"/>
      <c r="L89" s="58">
        <v>-0.55197719183335303</v>
      </c>
      <c r="M89" s="58"/>
      <c r="N89" s="58">
        <v>-0.55110000000000003</v>
      </c>
      <c r="O89" s="58">
        <v>-0.55214999999999992</v>
      </c>
      <c r="P89" s="58">
        <v>-0.55149999999999999</v>
      </c>
      <c r="Q89" s="58"/>
      <c r="R89" s="58">
        <v>-0.55257000000000001</v>
      </c>
      <c r="S89" s="58"/>
      <c r="T89" s="58">
        <v>-0.55120999999999998</v>
      </c>
      <c r="U89" s="58">
        <v>-0.55174000000000001</v>
      </c>
      <c r="V89" s="58">
        <v>-0.55130999999999997</v>
      </c>
      <c r="W89" s="58">
        <v>-0.55028999999999995</v>
      </c>
      <c r="X89" s="58">
        <v>-0.55081999999999998</v>
      </c>
      <c r="Y89" s="58">
        <v>-0.55032999999999999</v>
      </c>
      <c r="Z89" s="58">
        <v>-0.54969000000000001</v>
      </c>
      <c r="AA89" s="58"/>
      <c r="AB89" s="92"/>
      <c r="AC89" s="112">
        <v>-3.2004471999984574E-3</v>
      </c>
      <c r="AD89" s="92"/>
      <c r="AE89" s="92"/>
      <c r="AF89" s="112">
        <v>2.4200000000000887E-3</v>
      </c>
      <c r="AG89" s="92"/>
      <c r="AH89" s="112">
        <v>-1.777191833353009E-3</v>
      </c>
      <c r="AI89" s="92"/>
      <c r="AJ89" s="112">
        <v>8.7719183335299711E-4</v>
      </c>
      <c r="AK89" s="112">
        <v>-1.0499999999998844E-3</v>
      </c>
      <c r="AL89" s="112">
        <v>6.4999999999992841E-4</v>
      </c>
      <c r="AM89" s="112"/>
      <c r="AN89" s="112">
        <v>-1.0700000000000154E-3</v>
      </c>
      <c r="AO89" s="112"/>
      <c r="AP89" s="112">
        <v>1.3600000000000279E-3</v>
      </c>
      <c r="AQ89" s="112">
        <v>-5.3000000000003045E-4</v>
      </c>
      <c r="AR89" s="112">
        <v>4.3000000000004146E-4</v>
      </c>
      <c r="AS89" s="112">
        <v>1.0200000000000209E-3</v>
      </c>
      <c r="AT89" s="112">
        <v>-5.3000000000003045E-4</v>
      </c>
      <c r="AU89" s="112">
        <v>4.8999999999999044E-4</v>
      </c>
      <c r="AV89" s="112">
        <v>6.3999999999997392E-4</v>
      </c>
      <c r="AW89" s="92"/>
      <c r="AX89" s="114">
        <v>-2.704471999983582E-4</v>
      </c>
      <c r="AY89" s="115">
        <v>2.9300000000000992E-3</v>
      </c>
    </row>
    <row r="90" spans="2:51">
      <c r="B90" s="52" t="s">
        <v>98</v>
      </c>
      <c r="C90" s="55"/>
      <c r="D90" s="14">
        <v>1115.902</v>
      </c>
      <c r="E90" s="58">
        <v>-0.5613595528000016</v>
      </c>
      <c r="F90" s="59"/>
      <c r="G90" s="58">
        <v>-0.5634950000000003</v>
      </c>
      <c r="H90" s="58"/>
      <c r="I90" s="58"/>
      <c r="J90" s="58">
        <v>-0.56123999999999996</v>
      </c>
      <c r="K90" s="58"/>
      <c r="L90" s="58">
        <v>-0.56314302154957996</v>
      </c>
      <c r="M90" s="58"/>
      <c r="N90" s="58">
        <v>-0.56254000000000004</v>
      </c>
      <c r="O90" s="58">
        <v>-0.56352999999999998</v>
      </c>
      <c r="P90" s="58">
        <v>-0.56296999999999997</v>
      </c>
      <c r="Q90" s="58"/>
      <c r="R90" s="58">
        <v>-0.56405000000000005</v>
      </c>
      <c r="S90" s="58"/>
      <c r="T90" s="58">
        <v>-0.56294</v>
      </c>
      <c r="U90" s="58">
        <v>-0.56340999999999997</v>
      </c>
      <c r="V90" s="58">
        <v>-0.56296999999999997</v>
      </c>
      <c r="W90" s="58">
        <v>-0.56201000000000001</v>
      </c>
      <c r="X90" s="58">
        <v>-0.56276000000000004</v>
      </c>
      <c r="Y90" s="58">
        <v>-0.56227000000000005</v>
      </c>
      <c r="Z90" s="58">
        <v>-0.56155999999999995</v>
      </c>
      <c r="AA90" s="58"/>
      <c r="AB90" s="92"/>
      <c r="AC90" s="112">
        <v>-2.1354471999986968E-3</v>
      </c>
      <c r="AD90" s="92"/>
      <c r="AE90" s="92"/>
      <c r="AF90" s="112">
        <v>2.2550000000003401E-3</v>
      </c>
      <c r="AG90" s="92"/>
      <c r="AH90" s="112">
        <v>-1.9030215495799974E-3</v>
      </c>
      <c r="AI90" s="92"/>
      <c r="AJ90" s="112">
        <v>6.0302154957991849E-4</v>
      </c>
      <c r="AK90" s="112">
        <v>-9.8999999999993538E-4</v>
      </c>
      <c r="AL90" s="112">
        <v>5.6000000000000494E-4</v>
      </c>
      <c r="AM90" s="112"/>
      <c r="AN90" s="112">
        <v>-1.0800000000000809E-3</v>
      </c>
      <c r="AO90" s="112"/>
      <c r="AP90" s="112">
        <v>1.1100000000000554E-3</v>
      </c>
      <c r="AQ90" s="112">
        <v>-4.6999999999997044E-4</v>
      </c>
      <c r="AR90" s="112">
        <v>4.3999999999999595E-4</v>
      </c>
      <c r="AS90" s="112">
        <v>9.5999999999996088E-4</v>
      </c>
      <c r="AT90" s="112">
        <v>-7.5000000000002842E-4</v>
      </c>
      <c r="AU90" s="112">
        <v>4.8999999999999044E-4</v>
      </c>
      <c r="AV90" s="112">
        <v>7.1000000000009944E-4</v>
      </c>
      <c r="AW90" s="92"/>
      <c r="AX90" s="114">
        <v>-2.0044719999834371E-4</v>
      </c>
      <c r="AY90" s="115">
        <v>1.9350000000003531E-3</v>
      </c>
    </row>
    <row r="91" spans="2:51">
      <c r="B91" s="52" t="s">
        <v>99</v>
      </c>
      <c r="C91" s="55"/>
      <c r="D91" s="14">
        <v>1130.9000000000001</v>
      </c>
      <c r="E91" s="58">
        <v>-0.56522955280000164</v>
      </c>
      <c r="F91" s="59"/>
      <c r="G91" s="58">
        <v>-0.56746750000000024</v>
      </c>
      <c r="H91" s="58"/>
      <c r="I91" s="58"/>
      <c r="J91" s="58">
        <v>-0.56476999999999999</v>
      </c>
      <c r="K91" s="58"/>
      <c r="L91" s="58">
        <v>-0.56712885459981144</v>
      </c>
      <c r="M91" s="58"/>
      <c r="N91" s="58">
        <v>-0.56621999999999995</v>
      </c>
      <c r="O91" s="58">
        <v>-0.56743999999999994</v>
      </c>
      <c r="P91" s="58">
        <v>-0.56676000000000004</v>
      </c>
      <c r="Q91" s="58"/>
      <c r="R91" s="58">
        <v>-0.56794</v>
      </c>
      <c r="S91" s="58"/>
      <c r="T91" s="58">
        <v>-0.56676000000000004</v>
      </c>
      <c r="U91" s="58">
        <v>-0.56733</v>
      </c>
      <c r="V91" s="58">
        <v>-0.56684999999999997</v>
      </c>
      <c r="W91" s="58">
        <v>-0.56591999999999998</v>
      </c>
      <c r="X91" s="58">
        <v>-0.56676000000000004</v>
      </c>
      <c r="Y91" s="58">
        <v>-0.56624000000000008</v>
      </c>
      <c r="Z91" s="58">
        <v>-0.56535000000000002</v>
      </c>
      <c r="AA91" s="58"/>
      <c r="AB91" s="92"/>
      <c r="AC91" s="112">
        <v>-2.2379471999985912E-3</v>
      </c>
      <c r="AD91" s="92"/>
      <c r="AE91" s="92"/>
      <c r="AF91" s="112">
        <v>2.6975000000002414E-3</v>
      </c>
      <c r="AG91" s="92"/>
      <c r="AH91" s="112">
        <v>-2.3588545998114441E-3</v>
      </c>
      <c r="AI91" s="92"/>
      <c r="AJ91" s="112">
        <v>9.0885459981149275E-4</v>
      </c>
      <c r="AK91" s="112">
        <v>-1.2199999999999989E-3</v>
      </c>
      <c r="AL91" s="112">
        <v>6.799999999999029E-4</v>
      </c>
      <c r="AM91" s="112"/>
      <c r="AN91" s="112">
        <v>-1.1799999999999589E-3</v>
      </c>
      <c r="AO91" s="112"/>
      <c r="AP91" s="112">
        <v>1.1799999999999589E-3</v>
      </c>
      <c r="AQ91" s="112">
        <v>-5.6999999999995943E-4</v>
      </c>
      <c r="AR91" s="112">
        <v>4.8000000000003595E-4</v>
      </c>
      <c r="AS91" s="112">
        <v>9.2999999999998639E-4</v>
      </c>
      <c r="AT91" s="112">
        <v>-8.4000000000006292E-4</v>
      </c>
      <c r="AU91" s="112">
        <v>5.1999999999996493E-4</v>
      </c>
      <c r="AV91" s="112">
        <v>8.9000000000005741E-4</v>
      </c>
      <c r="AW91" s="92"/>
      <c r="AX91" s="114">
        <v>-1.2044719999837472E-4</v>
      </c>
      <c r="AY91" s="115">
        <v>2.1175000000002164E-3</v>
      </c>
    </row>
    <row r="92" spans="2:51">
      <c r="B92" s="52" t="s">
        <v>100</v>
      </c>
      <c r="C92" s="55"/>
      <c r="D92" s="14">
        <v>1145.902</v>
      </c>
      <c r="E92" s="58">
        <v>-0.56385955280000166</v>
      </c>
      <c r="F92" s="59"/>
      <c r="G92" s="58">
        <v>-0.56537000000000037</v>
      </c>
      <c r="H92" s="58"/>
      <c r="I92" s="58"/>
      <c r="J92" s="58">
        <v>-0.56298000000000004</v>
      </c>
      <c r="K92" s="58"/>
      <c r="L92" s="58">
        <v>-0.56522468653870794</v>
      </c>
      <c r="M92" s="58"/>
      <c r="N92" s="58">
        <v>-0.56443999999999994</v>
      </c>
      <c r="O92" s="58">
        <v>-0.56562999999999997</v>
      </c>
      <c r="P92" s="58">
        <v>-0.56498999999999999</v>
      </c>
      <c r="Q92" s="58"/>
      <c r="R92" s="58">
        <v>-0.56618000000000002</v>
      </c>
      <c r="S92" s="58"/>
      <c r="T92" s="58">
        <v>-0.56511999999999996</v>
      </c>
      <c r="U92" s="58">
        <v>-0.56562000000000001</v>
      </c>
      <c r="V92" s="58">
        <v>-0.56515000000000004</v>
      </c>
      <c r="W92" s="58">
        <v>-0.56420999999999999</v>
      </c>
      <c r="X92" s="58">
        <v>-0.56505000000000005</v>
      </c>
      <c r="Y92" s="58">
        <v>-0.56463000000000008</v>
      </c>
      <c r="Z92" s="58">
        <v>-0.56376000000000004</v>
      </c>
      <c r="AA92" s="58"/>
      <c r="AB92" s="92"/>
      <c r="AC92" s="112">
        <v>-1.5104471999987101E-3</v>
      </c>
      <c r="AD92" s="92"/>
      <c r="AE92" s="92"/>
      <c r="AF92" s="112">
        <v>2.3900000000003363E-3</v>
      </c>
      <c r="AG92" s="92"/>
      <c r="AH92" s="112">
        <v>-2.2446865387079074E-3</v>
      </c>
      <c r="AI92" s="92"/>
      <c r="AJ92" s="112">
        <v>7.8468653870800154E-4</v>
      </c>
      <c r="AK92" s="112">
        <v>-1.1900000000000244E-3</v>
      </c>
      <c r="AL92" s="112">
        <v>6.3999999999997392E-4</v>
      </c>
      <c r="AM92" s="112"/>
      <c r="AN92" s="112">
        <v>-1.1900000000000244E-3</v>
      </c>
      <c r="AO92" s="112"/>
      <c r="AP92" s="112">
        <v>1.0600000000000609E-3</v>
      </c>
      <c r="AQ92" s="112">
        <v>-5.0000000000005596E-4</v>
      </c>
      <c r="AR92" s="112">
        <v>4.6999999999997044E-4</v>
      </c>
      <c r="AS92" s="112">
        <v>9.4000000000005191E-4</v>
      </c>
      <c r="AT92" s="112">
        <v>-8.4000000000006292E-4</v>
      </c>
      <c r="AU92" s="112">
        <v>4.1999999999997595E-4</v>
      </c>
      <c r="AV92" s="112">
        <v>8.7000000000003741E-4</v>
      </c>
      <c r="AW92" s="92"/>
      <c r="AX92" s="114">
        <v>9.9552800001623254E-5</v>
      </c>
      <c r="AY92" s="115">
        <v>1.6100000000003334E-3</v>
      </c>
    </row>
    <row r="93" spans="2:51">
      <c r="B93" s="52" t="s">
        <v>101</v>
      </c>
      <c r="C93" s="55"/>
      <c r="D93" s="14">
        <v>1160.902</v>
      </c>
      <c r="E93" s="58">
        <v>-0.56835955280000161</v>
      </c>
      <c r="F93" s="59"/>
      <c r="G93" s="58">
        <v>-0.56922250000000052</v>
      </c>
      <c r="H93" s="58"/>
      <c r="I93" s="58"/>
      <c r="J93" s="58">
        <v>-0.56681999999999999</v>
      </c>
      <c r="K93" s="58"/>
      <c r="L93" s="58">
        <v>-0.56910051903327186</v>
      </c>
      <c r="M93" s="58"/>
      <c r="N93" s="58">
        <v>-0.56823999999999997</v>
      </c>
      <c r="O93" s="58">
        <v>-0.56938</v>
      </c>
      <c r="P93" s="58">
        <v>-0.56874999999999998</v>
      </c>
      <c r="Q93" s="58"/>
      <c r="R93" s="58">
        <v>-0.56989999999999996</v>
      </c>
      <c r="S93" s="58"/>
      <c r="T93" s="58">
        <v>-0.56874000000000002</v>
      </c>
      <c r="U93" s="58">
        <v>-0.56937000000000004</v>
      </c>
      <c r="V93" s="58">
        <v>-0.56884000000000001</v>
      </c>
      <c r="W93" s="58">
        <v>-0.56787999999999994</v>
      </c>
      <c r="X93" s="58">
        <v>-0.56877</v>
      </c>
      <c r="Y93" s="58">
        <v>-0.56818000000000002</v>
      </c>
      <c r="Z93" s="58">
        <v>-0.56725000000000003</v>
      </c>
      <c r="AA93" s="58"/>
      <c r="AB93" s="92"/>
      <c r="AC93" s="112">
        <v>-8.6294719999890912E-4</v>
      </c>
      <c r="AD93" s="92"/>
      <c r="AE93" s="92"/>
      <c r="AF93" s="112">
        <v>2.4025000000005292E-3</v>
      </c>
      <c r="AG93" s="92"/>
      <c r="AH93" s="112">
        <v>-2.2805190332718661E-3</v>
      </c>
      <c r="AI93" s="92"/>
      <c r="AJ93" s="112">
        <v>8.6051903327188928E-4</v>
      </c>
      <c r="AK93" s="112">
        <v>-1.1400000000000299E-3</v>
      </c>
      <c r="AL93" s="112">
        <v>6.3000000000001943E-4</v>
      </c>
      <c r="AM93" s="112"/>
      <c r="AN93" s="112">
        <v>-1.1499999999999844E-3</v>
      </c>
      <c r="AO93" s="112"/>
      <c r="AP93" s="112">
        <v>1.1599999999999389E-3</v>
      </c>
      <c r="AQ93" s="112">
        <v>-6.3000000000001943E-4</v>
      </c>
      <c r="AR93" s="112">
        <v>5.3000000000003045E-4</v>
      </c>
      <c r="AS93" s="112">
        <v>9.6000000000007191E-4</v>
      </c>
      <c r="AT93" s="112">
        <v>-8.9000000000005741E-4</v>
      </c>
      <c r="AU93" s="112">
        <v>5.8999999999997943E-4</v>
      </c>
      <c r="AV93" s="112">
        <v>9.2999999999998639E-4</v>
      </c>
      <c r="AW93" s="92"/>
      <c r="AX93" s="114">
        <v>1.1095528000015786E-3</v>
      </c>
      <c r="AY93" s="115">
        <v>1.9725000000004878E-3</v>
      </c>
    </row>
    <row r="94" spans="2:51">
      <c r="B94" s="52" t="s">
        <v>102</v>
      </c>
      <c r="C94" s="55"/>
      <c r="D94" s="14">
        <v>1175.9010000000001</v>
      </c>
      <c r="E94" s="58">
        <v>-0.56621955280000158</v>
      </c>
      <c r="F94" s="59"/>
      <c r="G94" s="58">
        <v>-0.56655750000000049</v>
      </c>
      <c r="H94" s="58"/>
      <c r="I94" s="58"/>
      <c r="J94" s="58">
        <v>-0.56469000000000003</v>
      </c>
      <c r="K94" s="58"/>
      <c r="L94" s="58">
        <v>-0.56641635180566952</v>
      </c>
      <c r="M94" s="58"/>
      <c r="N94" s="58">
        <v>-0.56587999999999994</v>
      </c>
      <c r="O94" s="58">
        <v>-0.56679999999999997</v>
      </c>
      <c r="P94" s="58">
        <v>-0.56635999999999997</v>
      </c>
      <c r="Q94" s="58"/>
      <c r="R94" s="58">
        <v>-0.56738999999999995</v>
      </c>
      <c r="S94" s="58"/>
      <c r="T94" s="58">
        <v>-0.56630999999999998</v>
      </c>
      <c r="U94" s="58">
        <v>-0.56679000000000002</v>
      </c>
      <c r="V94" s="58">
        <v>-0.56640000000000001</v>
      </c>
      <c r="W94" s="58">
        <v>-0.56548999999999994</v>
      </c>
      <c r="X94" s="58">
        <v>-0.56620000000000004</v>
      </c>
      <c r="Y94" s="58">
        <v>-0.56573000000000007</v>
      </c>
      <c r="Z94" s="58">
        <v>-0.56489999999999996</v>
      </c>
      <c r="AA94" s="58"/>
      <c r="AB94" s="92"/>
      <c r="AC94" s="112">
        <v>-3.3794719999891143E-4</v>
      </c>
      <c r="AD94" s="92"/>
      <c r="AE94" s="92"/>
      <c r="AF94" s="112">
        <v>1.867500000000466E-3</v>
      </c>
      <c r="AG94" s="92"/>
      <c r="AH94" s="112">
        <v>-1.7263518056694904E-3</v>
      </c>
      <c r="AI94" s="92"/>
      <c r="AJ94" s="112">
        <v>5.3635180566957708E-4</v>
      </c>
      <c r="AK94" s="112">
        <v>-9.200000000000319E-4</v>
      </c>
      <c r="AL94" s="112">
        <v>4.3999999999999595E-4</v>
      </c>
      <c r="AM94" s="112"/>
      <c r="AN94" s="112">
        <v>-1.0299999999999754E-3</v>
      </c>
      <c r="AO94" s="112"/>
      <c r="AP94" s="112">
        <v>1.0799999999999699E-3</v>
      </c>
      <c r="AQ94" s="112">
        <v>-4.8000000000003595E-4</v>
      </c>
      <c r="AR94" s="112">
        <v>3.9000000000000146E-4</v>
      </c>
      <c r="AS94" s="112">
        <v>9.1000000000007741E-4</v>
      </c>
      <c r="AT94" s="112">
        <v>-7.1000000000009944E-4</v>
      </c>
      <c r="AU94" s="112">
        <v>4.6999999999997044E-4</v>
      </c>
      <c r="AV94" s="112">
        <v>8.3000000000010843E-4</v>
      </c>
      <c r="AW94" s="92"/>
      <c r="AX94" s="114">
        <v>1.3195528000016221E-3</v>
      </c>
      <c r="AY94" s="115">
        <v>1.6575000000005335E-3</v>
      </c>
    </row>
    <row r="95" spans="2:51">
      <c r="B95" s="52" t="s">
        <v>103</v>
      </c>
      <c r="C95" s="55"/>
      <c r="D95" s="14">
        <v>1190.9090000000001</v>
      </c>
      <c r="E95" s="58">
        <v>-0.56516955280000158</v>
      </c>
      <c r="F95" s="59"/>
      <c r="G95" s="58">
        <v>-0.56580250000000065</v>
      </c>
      <c r="H95" s="58"/>
      <c r="I95" s="58"/>
      <c r="J95" s="58">
        <v>-0.56350999999999996</v>
      </c>
      <c r="K95" s="108">
        <v>-0.5635</v>
      </c>
      <c r="L95" s="58">
        <v>-0.56584218207756376</v>
      </c>
      <c r="M95" s="108">
        <v>-0.56579999999999997</v>
      </c>
      <c r="N95" s="58">
        <v>-0.56506999999999996</v>
      </c>
      <c r="O95" s="58">
        <v>-0.56619999999999993</v>
      </c>
      <c r="P95" s="58">
        <v>-0.56564999999999999</v>
      </c>
      <c r="Q95" s="58"/>
      <c r="R95" s="58">
        <v>-0.56672999999999996</v>
      </c>
      <c r="S95" s="58">
        <v>-0.56634817408906879</v>
      </c>
      <c r="T95" s="58">
        <v>-0.56562999999999997</v>
      </c>
      <c r="U95" s="58">
        <v>-0.56625000000000003</v>
      </c>
      <c r="V95" s="58">
        <v>-0.56583000000000006</v>
      </c>
      <c r="W95" s="58">
        <v>-0.56494999999999995</v>
      </c>
      <c r="X95" s="58">
        <v>-0.56569999999999998</v>
      </c>
      <c r="Y95" s="58">
        <v>-0.56522000000000006</v>
      </c>
      <c r="Z95" s="58">
        <v>-0.56435000000000002</v>
      </c>
      <c r="AA95" s="58"/>
      <c r="AB95" s="92"/>
      <c r="AC95" s="112">
        <v>-6.3294719999906768E-4</v>
      </c>
      <c r="AD95" s="92"/>
      <c r="AE95" s="92"/>
      <c r="AF95" s="112">
        <v>2.2925000000006968E-3</v>
      </c>
      <c r="AG95" s="92">
        <v>9.9999999999544897E-6</v>
      </c>
      <c r="AH95" s="92">
        <v>-2.3421820775637592E-3</v>
      </c>
      <c r="AI95" s="92">
        <v>4.2182077563790443E-5</v>
      </c>
      <c r="AJ95" s="92">
        <v>7.3000000000000842E-4</v>
      </c>
      <c r="AK95" s="112">
        <v>-1.1299999999999644E-3</v>
      </c>
      <c r="AL95" s="112">
        <v>5.4999999999993943E-4</v>
      </c>
      <c r="AM95" s="112"/>
      <c r="AN95" s="112">
        <v>-1.0799999999999699E-3</v>
      </c>
      <c r="AO95" s="92">
        <v>3.8182591093116613E-4</v>
      </c>
      <c r="AP95" s="92">
        <v>7.1817408906882374E-4</v>
      </c>
      <c r="AQ95" s="112">
        <v>-6.2000000000006494E-4</v>
      </c>
      <c r="AR95" s="112">
        <v>4.1999999999997595E-4</v>
      </c>
      <c r="AS95" s="112">
        <v>8.8000000000010292E-4</v>
      </c>
      <c r="AT95" s="112">
        <v>-7.5000000000002842E-4</v>
      </c>
      <c r="AU95" s="112">
        <v>4.7999999999992493E-4</v>
      </c>
      <c r="AV95" s="112">
        <v>8.7000000000003741E-4</v>
      </c>
      <c r="AW95" s="92"/>
      <c r="AX95" s="114">
        <v>8.1955280000156616E-4</v>
      </c>
      <c r="AY95" s="115">
        <v>1.4525000000006338E-3</v>
      </c>
    </row>
    <row r="96" spans="2:51">
      <c r="B96" s="52" t="s">
        <v>104</v>
      </c>
      <c r="C96" s="57"/>
      <c r="D96" s="14">
        <v>1205.9070000000002</v>
      </c>
      <c r="E96" s="58">
        <v>-0.57455955280000159</v>
      </c>
      <c r="F96" s="64"/>
      <c r="G96" s="58">
        <v>-0.57607750000000058</v>
      </c>
      <c r="H96" s="58"/>
      <c r="I96" s="58"/>
      <c r="J96" s="58">
        <v>-0.57418999999999998</v>
      </c>
      <c r="K96" s="58">
        <v>-0.57399500000000003</v>
      </c>
      <c r="L96" s="58">
        <v>-0.57622801512779509</v>
      </c>
      <c r="M96" s="58">
        <v>-0.57650999999999997</v>
      </c>
      <c r="N96" s="58">
        <v>-0.57574999999999998</v>
      </c>
      <c r="O96" s="58">
        <v>-0.57682</v>
      </c>
      <c r="P96" s="58">
        <v>-0.57645999999999997</v>
      </c>
      <c r="Q96" s="58"/>
      <c r="R96" s="58">
        <v>-0.57757000000000003</v>
      </c>
      <c r="S96" s="58">
        <v>-0.57744817408906879</v>
      </c>
      <c r="T96" s="58">
        <v>-0.57672000000000001</v>
      </c>
      <c r="U96" s="58">
        <v>-0.57726999999999995</v>
      </c>
      <c r="V96" s="58">
        <v>-0.57715000000000005</v>
      </c>
      <c r="W96" s="58">
        <v>-0.57643</v>
      </c>
      <c r="X96" s="58">
        <v>-0.57681000000000004</v>
      </c>
      <c r="Y96" s="58">
        <v>-0.57701000000000002</v>
      </c>
      <c r="Z96" s="58">
        <v>-0.57628999999999997</v>
      </c>
      <c r="AA96" s="58"/>
      <c r="AB96" s="92"/>
      <c r="AC96" s="112">
        <v>-1.5179471999989813E-3</v>
      </c>
      <c r="AD96" s="92"/>
      <c r="AE96" s="92"/>
      <c r="AF96" s="112">
        <v>1.887500000000597E-3</v>
      </c>
      <c r="AG96" s="92">
        <v>1.9499999999994522E-4</v>
      </c>
      <c r="AH96" s="92">
        <v>-2.2330151277950572E-3</v>
      </c>
      <c r="AI96" s="92">
        <v>-2.8198487220487678E-4</v>
      </c>
      <c r="AJ96" s="92">
        <v>7.5999999999998291E-4</v>
      </c>
      <c r="AK96" s="112">
        <v>-1.0700000000000154E-3</v>
      </c>
      <c r="AL96" s="112">
        <v>3.6000000000002697E-4</v>
      </c>
      <c r="AM96" s="112"/>
      <c r="AN96" s="112">
        <v>-1.1100000000000554E-3</v>
      </c>
      <c r="AO96" s="92">
        <v>1.2182591093123918E-4</v>
      </c>
      <c r="AP96" s="92">
        <v>7.2817408906877823E-4</v>
      </c>
      <c r="AQ96" s="112">
        <v>-5.4999999999993943E-4</v>
      </c>
      <c r="AR96" s="112">
        <v>1.1999999999989797E-4</v>
      </c>
      <c r="AS96" s="112">
        <v>7.2000000000005393E-4</v>
      </c>
      <c r="AT96" s="112">
        <v>-3.8000000000004697E-4</v>
      </c>
      <c r="AU96" s="112">
        <v>-1.9999999999997797E-4</v>
      </c>
      <c r="AV96" s="112">
        <v>7.2000000000005393E-4</v>
      </c>
      <c r="AW96" s="92"/>
      <c r="AX96" s="114">
        <v>-1.730447199998375E-3</v>
      </c>
      <c r="AY96" s="115">
        <v>-2.1249999999939373E-4</v>
      </c>
    </row>
    <row r="97" spans="2:51">
      <c r="B97" s="61" t="s">
        <v>16</v>
      </c>
      <c r="C97" s="65"/>
      <c r="D97" s="62">
        <v>1207.9931000000001</v>
      </c>
      <c r="E97" s="63">
        <v>-0.57320955280000163</v>
      </c>
      <c r="F97" s="59"/>
      <c r="G97" s="63">
        <v>-0.57372500000000071</v>
      </c>
      <c r="H97" s="63">
        <v>-0.57369999999999999</v>
      </c>
      <c r="I97" s="63"/>
      <c r="J97" s="63">
        <v>-0.57126999999999994</v>
      </c>
      <c r="K97" s="63">
        <v>-0.57118500000000005</v>
      </c>
      <c r="L97" s="63">
        <v>-0.5738674355389225</v>
      </c>
      <c r="M97" s="63">
        <v>-0.57360999999999995</v>
      </c>
      <c r="N97" s="63">
        <v>-0.57308000000000003</v>
      </c>
      <c r="O97" s="63">
        <v>-0.57434999999999992</v>
      </c>
      <c r="P97" s="63">
        <v>-0.57387999999999995</v>
      </c>
      <c r="Q97" s="63"/>
      <c r="R97" s="63">
        <v>-0.57520000000000004</v>
      </c>
      <c r="S97" s="63">
        <v>-0.57462817408906874</v>
      </c>
      <c r="T97" s="63">
        <v>-0.57411000000000001</v>
      </c>
      <c r="U97" s="63">
        <v>-0.57491000000000003</v>
      </c>
      <c r="V97" s="63">
        <v>-0.57462000000000002</v>
      </c>
      <c r="W97" s="63">
        <v>-0.57394000000000001</v>
      </c>
      <c r="X97" s="63">
        <v>-0.57465999999999995</v>
      </c>
      <c r="Y97" s="63">
        <v>-0.57456000000000007</v>
      </c>
      <c r="Z97" s="63">
        <v>-0.57367999999999997</v>
      </c>
      <c r="AA97" s="63"/>
      <c r="AB97" s="92"/>
      <c r="AC97" s="112">
        <v>-5.1544719999907507E-4</v>
      </c>
      <c r="AD97" s="92">
        <v>2.5000000000718892E-5</v>
      </c>
      <c r="AE97" s="92"/>
      <c r="AF97" s="116">
        <v>2.4300000000000432E-3</v>
      </c>
      <c r="AG97" s="92">
        <v>8.4999999999890719E-5</v>
      </c>
      <c r="AH97" s="92">
        <v>-2.6824355389224452E-3</v>
      </c>
      <c r="AI97" s="92">
        <v>2.5743553892254578E-4</v>
      </c>
      <c r="AJ97" s="92">
        <v>5.2999999999991942E-4</v>
      </c>
      <c r="AK97" s="112">
        <v>-1.2699999999998823E-3</v>
      </c>
      <c r="AL97" s="112">
        <v>4.6999999999997044E-4</v>
      </c>
      <c r="AM97" s="112"/>
      <c r="AN97" s="112">
        <v>-1.3200000000000989E-3</v>
      </c>
      <c r="AO97" s="92">
        <v>5.7182591093130064E-4</v>
      </c>
      <c r="AP97" s="92">
        <v>5.1817408906873474E-4</v>
      </c>
      <c r="AQ97" s="112">
        <v>-8.0000000000002292E-4</v>
      </c>
      <c r="AR97" s="112">
        <v>2.9000000000001247E-4</v>
      </c>
      <c r="AS97" s="112">
        <v>6.8000000000001393E-4</v>
      </c>
      <c r="AT97" s="112">
        <v>-7.1999999999994291E-4</v>
      </c>
      <c r="AU97" s="112">
        <v>9.9999999999877964E-5</v>
      </c>
      <c r="AV97" s="112">
        <v>8.8000000000010292E-4</v>
      </c>
      <c r="AW97" s="92"/>
      <c r="AX97" s="114">
        <v>-4.7044719999833617E-4</v>
      </c>
      <c r="AY97" s="115">
        <v>4.5000000000738893E-5</v>
      </c>
    </row>
    <row r="98" spans="2:51">
      <c r="B98" s="52" t="s">
        <v>105</v>
      </c>
      <c r="C98" s="55"/>
      <c r="D98" s="14">
        <v>1220.902</v>
      </c>
      <c r="E98" s="58">
        <v>-0.57121955280000158</v>
      </c>
      <c r="F98" s="59"/>
      <c r="G98" s="58">
        <v>-0.5749550000000001</v>
      </c>
      <c r="H98" s="58">
        <v>-0.57488750000000022</v>
      </c>
      <c r="I98" s="58"/>
      <c r="J98" s="58">
        <v>-0.57289000000000001</v>
      </c>
      <c r="K98" s="58">
        <v>-0.57321</v>
      </c>
      <c r="L98" s="58">
        <v>-0.57612384901152758</v>
      </c>
      <c r="M98" s="58">
        <v>-0.57623999999999997</v>
      </c>
      <c r="N98" s="58">
        <v>-0.57560999999999996</v>
      </c>
      <c r="O98" s="58">
        <v>-0.57722999999999991</v>
      </c>
      <c r="P98" s="58">
        <v>-0.57686999999999999</v>
      </c>
      <c r="Q98" s="58"/>
      <c r="R98" s="58">
        <v>-0.57850999999999997</v>
      </c>
      <c r="S98" s="58">
        <v>-0.5781281740890688</v>
      </c>
      <c r="T98" s="58">
        <v>-0.57765999999999995</v>
      </c>
      <c r="U98" s="58">
        <v>-0.57872000000000001</v>
      </c>
      <c r="V98" s="58">
        <v>-0.57869000000000004</v>
      </c>
      <c r="W98" s="58">
        <v>-0.57814999999999994</v>
      </c>
      <c r="X98" s="58">
        <v>-0.57899999999999996</v>
      </c>
      <c r="Y98" s="58">
        <v>-0.57906000000000002</v>
      </c>
      <c r="Z98" s="58">
        <v>-0.57826999999999995</v>
      </c>
      <c r="AA98" s="58"/>
      <c r="AB98" s="92"/>
      <c r="AC98" s="112">
        <v>-3.7354471999985206E-3</v>
      </c>
      <c r="AD98" s="92">
        <v>6.7499999999887095E-5</v>
      </c>
      <c r="AE98" s="92"/>
      <c r="AF98" s="116">
        <v>1.9975000000002074E-3</v>
      </c>
      <c r="AG98" s="92">
        <v>-3.1999999999998696E-4</v>
      </c>
      <c r="AH98" s="92">
        <v>-2.9138490115275806E-3</v>
      </c>
      <c r="AI98" s="92">
        <v>-1.1615098847239658E-4</v>
      </c>
      <c r="AJ98" s="92">
        <v>6.3000000000001943E-4</v>
      </c>
      <c r="AK98" s="112">
        <v>-1.6199999999999548E-3</v>
      </c>
      <c r="AL98" s="112">
        <v>3.5999999999991594E-4</v>
      </c>
      <c r="AM98" s="112"/>
      <c r="AN98" s="112">
        <v>-1.6399999999999748E-3</v>
      </c>
      <c r="AO98" s="92">
        <v>3.8182591093116613E-4</v>
      </c>
      <c r="AP98" s="92">
        <v>4.6817408906885127E-4</v>
      </c>
      <c r="AQ98" s="112">
        <v>-1.0600000000000609E-3</v>
      </c>
      <c r="AR98" s="112">
        <v>2.9999999999974492E-5</v>
      </c>
      <c r="AS98" s="112">
        <v>5.4000000000009596E-4</v>
      </c>
      <c r="AT98" s="112">
        <v>-8.5000000000001741E-4</v>
      </c>
      <c r="AU98" s="112">
        <v>-6.0000000000060005E-5</v>
      </c>
      <c r="AV98" s="112">
        <v>7.9000000000006843E-4</v>
      </c>
      <c r="AW98" s="92"/>
      <c r="AX98" s="114">
        <v>-7.0504471999983664E-3</v>
      </c>
      <c r="AY98" s="115">
        <v>-3.3149999999998458E-3</v>
      </c>
    </row>
    <row r="99" spans="2:51">
      <c r="B99" s="52" t="s">
        <v>106</v>
      </c>
      <c r="C99" s="55"/>
      <c r="D99" s="14">
        <v>1235.902</v>
      </c>
      <c r="E99" s="58">
        <v>-0.57863955280000168</v>
      </c>
      <c r="F99" s="59"/>
      <c r="G99" s="58">
        <v>-0.58790000000000009</v>
      </c>
      <c r="H99" s="58">
        <v>-0.58810000000000029</v>
      </c>
      <c r="I99" s="58"/>
      <c r="J99" s="58">
        <v>-0.58694999999999997</v>
      </c>
      <c r="K99" s="58">
        <v>-0.58709999999999996</v>
      </c>
      <c r="L99" s="58">
        <v>-0.59040968150609152</v>
      </c>
      <c r="M99" s="58">
        <v>-0.59145999999999999</v>
      </c>
      <c r="N99" s="58">
        <v>-0.59080999999999995</v>
      </c>
      <c r="O99" s="58">
        <v>-0.59288999999999992</v>
      </c>
      <c r="P99" s="58">
        <v>-0.59331999999999996</v>
      </c>
      <c r="Q99" s="58"/>
      <c r="R99" s="58">
        <v>-0.59565999999999997</v>
      </c>
      <c r="S99" s="58">
        <v>-0.59564817408906878</v>
      </c>
      <c r="T99" s="58">
        <v>-0.59545000000000003</v>
      </c>
      <c r="U99" s="58">
        <v>-0.59730000000000005</v>
      </c>
      <c r="V99" s="58">
        <v>-0.59811999999999999</v>
      </c>
      <c r="W99" s="58">
        <v>-0.59804999999999997</v>
      </c>
      <c r="X99" s="58">
        <v>-0.59896000000000005</v>
      </c>
      <c r="Y99" s="58">
        <v>-0.59989000000000003</v>
      </c>
      <c r="Z99" s="58">
        <v>-0.59926000000000001</v>
      </c>
      <c r="AA99" s="58"/>
      <c r="AB99" s="92"/>
      <c r="AC99" s="112">
        <v>-9.2604471999984117E-3</v>
      </c>
      <c r="AD99" s="92">
        <v>-2.0000000000020002E-4</v>
      </c>
      <c r="AE99" s="92"/>
      <c r="AF99" s="116">
        <v>1.1500000000003174E-3</v>
      </c>
      <c r="AG99" s="92">
        <v>-1.4999999999998348E-4</v>
      </c>
      <c r="AH99" s="92">
        <v>-3.3096815060915663E-3</v>
      </c>
      <c r="AI99" s="92">
        <v>-1.0503184939084642E-3</v>
      </c>
      <c r="AJ99" s="92">
        <v>6.5000000000003944E-4</v>
      </c>
      <c r="AK99" s="112">
        <v>-2.0799999999999708E-3</v>
      </c>
      <c r="AL99" s="112">
        <v>-4.3000000000004146E-4</v>
      </c>
      <c r="AM99" s="112"/>
      <c r="AN99" s="112">
        <v>-2.3400000000000087E-3</v>
      </c>
      <c r="AO99" s="92">
        <v>1.182591093118468E-5</v>
      </c>
      <c r="AP99" s="92">
        <v>1.9817408906874778E-4</v>
      </c>
      <c r="AQ99" s="112">
        <v>-1.8500000000000183E-3</v>
      </c>
      <c r="AR99" s="112">
        <v>-8.1999999999993189E-4</v>
      </c>
      <c r="AS99" s="112">
        <v>7.0000000000014495E-5</v>
      </c>
      <c r="AT99" s="112">
        <v>-9.1000000000007741E-4</v>
      </c>
      <c r="AU99" s="112">
        <v>-9.2999999999998639E-4</v>
      </c>
      <c r="AV99" s="112">
        <v>6.3000000000001943E-4</v>
      </c>
      <c r="AW99" s="92"/>
      <c r="AX99" s="114">
        <v>-2.0620447199998337E-2</v>
      </c>
      <c r="AY99" s="115">
        <v>-1.1359999999999926E-2</v>
      </c>
    </row>
    <row r="100" spans="2:51">
      <c r="B100" s="52" t="s">
        <v>107</v>
      </c>
      <c r="C100" s="55"/>
      <c r="D100" s="14">
        <v>1250.894</v>
      </c>
      <c r="E100" s="58">
        <v>-0.58324955280000168</v>
      </c>
      <c r="F100" s="59"/>
      <c r="G100" s="58">
        <v>-0.59310750000000012</v>
      </c>
      <c r="H100" s="58">
        <v>-0.59345250000000049</v>
      </c>
      <c r="I100" s="58"/>
      <c r="J100" s="58">
        <v>-0.59218000000000004</v>
      </c>
      <c r="K100" s="58">
        <v>-0.59214</v>
      </c>
      <c r="L100" s="58">
        <v>-0.59569551622332506</v>
      </c>
      <c r="M100" s="58">
        <v>-0.59667999999999999</v>
      </c>
      <c r="N100" s="58">
        <v>-0.59597999999999995</v>
      </c>
      <c r="O100" s="58">
        <v>-0.59817999999999993</v>
      </c>
      <c r="P100" s="58">
        <v>-0.59869000000000006</v>
      </c>
      <c r="Q100" s="58"/>
      <c r="R100" s="58">
        <v>-0.60116000000000003</v>
      </c>
      <c r="S100" s="58">
        <v>-0.60108817408906878</v>
      </c>
      <c r="T100" s="58">
        <v>-0.60091000000000006</v>
      </c>
      <c r="U100" s="58">
        <v>-0.60306000000000004</v>
      </c>
      <c r="V100" s="58">
        <v>-0.60402</v>
      </c>
      <c r="W100" s="58">
        <v>-0.60410999999999992</v>
      </c>
      <c r="X100" s="58">
        <v>-0.60518000000000005</v>
      </c>
      <c r="Y100" s="58">
        <v>-0.60628000000000004</v>
      </c>
      <c r="Z100" s="58">
        <v>-0.60585</v>
      </c>
      <c r="AA100" s="58"/>
      <c r="AB100" s="92"/>
      <c r="AC100" s="112">
        <v>-9.8579471999984403E-3</v>
      </c>
      <c r="AD100" s="92">
        <v>-3.4500000000037279E-4</v>
      </c>
      <c r="AE100" s="92"/>
      <c r="AF100" s="116">
        <v>1.2725000000004538E-3</v>
      </c>
      <c r="AG100" s="92">
        <v>4.0000000000040004E-5</v>
      </c>
      <c r="AH100" s="92">
        <v>-3.5555162233250615E-3</v>
      </c>
      <c r="AI100" s="92">
        <v>-9.8448377667492704E-4</v>
      </c>
      <c r="AJ100" s="92">
        <v>7.0000000000003393E-4</v>
      </c>
      <c r="AK100" s="112">
        <v>-2.1999999999999797E-3</v>
      </c>
      <c r="AL100" s="112">
        <v>-5.1000000000012147E-4</v>
      </c>
      <c r="AM100" s="112"/>
      <c r="AN100" s="112">
        <v>-2.4699999999999722E-3</v>
      </c>
      <c r="AO100" s="92">
        <v>7.1825910931244685E-5</v>
      </c>
      <c r="AP100" s="92">
        <v>1.7817408906872778E-4</v>
      </c>
      <c r="AQ100" s="112">
        <v>-2.1499999999999853E-3</v>
      </c>
      <c r="AR100" s="112">
        <v>-9.5999999999996088E-4</v>
      </c>
      <c r="AS100" s="112">
        <v>-8.9999999999923475E-5</v>
      </c>
      <c r="AT100" s="112">
        <v>-1.0700000000001264E-3</v>
      </c>
      <c r="AU100" s="112">
        <v>-1.0999999999999899E-3</v>
      </c>
      <c r="AV100" s="112">
        <v>4.3000000000004146E-4</v>
      </c>
      <c r="AW100" s="92"/>
      <c r="AX100" s="114">
        <v>-2.2600447199998319E-2</v>
      </c>
      <c r="AY100" s="115">
        <v>-1.2742499999999879E-2</v>
      </c>
    </row>
    <row r="101" spans="2:51">
      <c r="B101" s="52" t="s">
        <v>108</v>
      </c>
      <c r="C101" s="55"/>
      <c r="D101" s="14">
        <v>1265.9150000000002</v>
      </c>
      <c r="E101" s="58">
        <v>-0.58018955280000162</v>
      </c>
      <c r="F101" s="59"/>
      <c r="G101" s="58">
        <v>-0.59102750000000015</v>
      </c>
      <c r="H101" s="58">
        <v>-0.59160750000000051</v>
      </c>
      <c r="I101" s="58"/>
      <c r="J101" s="58">
        <v>-0.59045999999999998</v>
      </c>
      <c r="K101" s="58">
        <v>-0.590395</v>
      </c>
      <c r="L101" s="58">
        <v>-0.59372134288338141</v>
      </c>
      <c r="M101" s="58">
        <v>-0.59511000000000003</v>
      </c>
      <c r="N101" s="58">
        <v>-0.59428000000000003</v>
      </c>
      <c r="O101" s="58">
        <v>-0.59633999999999998</v>
      </c>
      <c r="P101" s="58">
        <v>-0.59711000000000003</v>
      </c>
      <c r="Q101" s="58"/>
      <c r="R101" s="58">
        <v>-0.59950000000000003</v>
      </c>
      <c r="S101" s="58">
        <v>-0.59970817408906874</v>
      </c>
      <c r="T101" s="58">
        <v>-0.59931000000000001</v>
      </c>
      <c r="U101" s="58">
        <v>-0.60162000000000004</v>
      </c>
      <c r="V101" s="58">
        <v>-0.60290999999999995</v>
      </c>
      <c r="W101" s="58">
        <v>-0.60309999999999997</v>
      </c>
      <c r="X101" s="58">
        <v>-0.60377999999999998</v>
      </c>
      <c r="Y101" s="58">
        <v>-0.60557000000000005</v>
      </c>
      <c r="Z101" s="58">
        <v>-0.60543000000000002</v>
      </c>
      <c r="AA101" s="58"/>
      <c r="AB101" s="92"/>
      <c r="AC101" s="112">
        <v>-1.0837947199998532E-2</v>
      </c>
      <c r="AD101" s="92">
        <v>-5.8000000000035801E-4</v>
      </c>
      <c r="AE101" s="92"/>
      <c r="AF101" s="116">
        <v>1.1475000000005231E-3</v>
      </c>
      <c r="AG101" s="92">
        <v>6.4999999999981739E-5</v>
      </c>
      <c r="AH101" s="92">
        <v>-3.3263428833814057E-3</v>
      </c>
      <c r="AI101" s="92">
        <v>-1.388657116618619E-3</v>
      </c>
      <c r="AJ101" s="92">
        <v>8.2999999999999741E-4</v>
      </c>
      <c r="AK101" s="112">
        <v>-2.0599999999999508E-3</v>
      </c>
      <c r="AL101" s="112">
        <v>-7.7000000000004842E-4</v>
      </c>
      <c r="AM101" s="112"/>
      <c r="AN101" s="112">
        <v>-2.3900000000000032E-3</v>
      </c>
      <c r="AO101" s="92">
        <v>-2.0817408906870227E-4</v>
      </c>
      <c r="AP101" s="92">
        <v>3.9817408906872576E-4</v>
      </c>
      <c r="AQ101" s="112">
        <v>-2.3100000000000342E-3</v>
      </c>
      <c r="AR101" s="112">
        <v>-1.2899999999999023E-3</v>
      </c>
      <c r="AS101" s="112">
        <v>-1.9000000000002348E-4</v>
      </c>
      <c r="AT101" s="112">
        <v>-6.8000000000001393E-4</v>
      </c>
      <c r="AU101" s="112">
        <v>-1.7900000000000693E-3</v>
      </c>
      <c r="AV101" s="112">
        <v>1.4000000000002899E-4</v>
      </c>
      <c r="AW101" s="92"/>
      <c r="AX101" s="114">
        <v>-2.5240447199998406E-2</v>
      </c>
      <c r="AY101" s="115">
        <v>-1.4402499999999874E-2</v>
      </c>
    </row>
    <row r="102" spans="2:51">
      <c r="B102" s="52" t="s">
        <v>109</v>
      </c>
      <c r="C102" s="55"/>
      <c r="D102" s="14">
        <v>1280.903</v>
      </c>
      <c r="E102" s="58">
        <v>-0.58201955280000162</v>
      </c>
      <c r="F102" s="59"/>
      <c r="G102" s="58">
        <v>-0.59890000000000021</v>
      </c>
      <c r="H102" s="58">
        <v>-0.59993500000000077</v>
      </c>
      <c r="I102" s="58"/>
      <c r="J102" s="58">
        <v>-0.59894000000000003</v>
      </c>
      <c r="K102" s="58">
        <v>-0.59905000000000008</v>
      </c>
      <c r="L102" s="58">
        <v>-0.60334717871194965</v>
      </c>
      <c r="M102" s="58">
        <v>-0.60504000000000002</v>
      </c>
      <c r="N102" s="58">
        <v>-0.60431000000000001</v>
      </c>
      <c r="O102" s="58">
        <v>-0.60715999999999992</v>
      </c>
      <c r="P102" s="58">
        <v>-0.60843999999999998</v>
      </c>
      <c r="Q102" s="58"/>
      <c r="R102" s="58">
        <v>-0.61146999999999996</v>
      </c>
      <c r="S102" s="58">
        <v>-0.6120381740890688</v>
      </c>
      <c r="T102" s="58">
        <v>-0.61202000000000001</v>
      </c>
      <c r="U102" s="58">
        <v>-0.61546000000000001</v>
      </c>
      <c r="V102" s="58">
        <v>-0.61756</v>
      </c>
      <c r="W102" s="58">
        <v>-0.61819999999999997</v>
      </c>
      <c r="X102" s="58">
        <v>-0.61960000000000004</v>
      </c>
      <c r="Y102" s="58">
        <v>-0.62143999999999999</v>
      </c>
      <c r="Z102" s="58">
        <v>-0.62163000000000002</v>
      </c>
      <c r="AA102" s="58"/>
      <c r="AB102" s="92"/>
      <c r="AC102" s="112">
        <v>-1.6880447199998594E-2</v>
      </c>
      <c r="AD102" s="92">
        <v>-1.0350000000005632E-3</v>
      </c>
      <c r="AE102" s="92"/>
      <c r="AF102" s="116">
        <v>9.9500000000074529E-4</v>
      </c>
      <c r="AG102" s="92">
        <v>-1.100000000000545E-4</v>
      </c>
      <c r="AH102" s="92">
        <v>-4.2971787119495675E-3</v>
      </c>
      <c r="AI102" s="92">
        <v>-1.6928212880503724E-3</v>
      </c>
      <c r="AJ102" s="92">
        <v>7.3000000000000842E-4</v>
      </c>
      <c r="AK102" s="112">
        <v>-2.8499999999999082E-3</v>
      </c>
      <c r="AL102" s="112">
        <v>-1.2800000000000589E-3</v>
      </c>
      <c r="AM102" s="112"/>
      <c r="AN102" s="112">
        <v>-3.0299999999999772E-3</v>
      </c>
      <c r="AO102" s="92">
        <v>-5.6817408906884026E-4</v>
      </c>
      <c r="AP102" s="92">
        <v>1.8174089068789812E-5</v>
      </c>
      <c r="AQ102" s="112">
        <v>-3.4399999999999986E-3</v>
      </c>
      <c r="AR102" s="112">
        <v>-2.0999999999999908E-3</v>
      </c>
      <c r="AS102" s="112">
        <v>-6.3999999999997392E-4</v>
      </c>
      <c r="AT102" s="112">
        <v>-1.4000000000000679E-3</v>
      </c>
      <c r="AU102" s="112">
        <v>-1.8399999999999528E-3</v>
      </c>
      <c r="AV102" s="112">
        <v>-1.9000000000002348E-4</v>
      </c>
      <c r="AW102" s="92"/>
      <c r="AX102" s="114">
        <v>-3.96104471999984E-2</v>
      </c>
      <c r="AY102" s="115">
        <v>-2.2729999999999806E-2</v>
      </c>
    </row>
    <row r="103" spans="2:51">
      <c r="B103" s="52" t="s">
        <v>110</v>
      </c>
      <c r="C103" s="55"/>
      <c r="D103" s="14">
        <v>1295.9010000000001</v>
      </c>
      <c r="E103" s="58">
        <v>-0.58835955280000163</v>
      </c>
      <c r="F103" s="59"/>
      <c r="G103" s="58">
        <v>-0.61885250000000036</v>
      </c>
      <c r="H103" s="58">
        <v>-0.62062250000000074</v>
      </c>
      <c r="I103" s="58"/>
      <c r="J103" s="58">
        <v>-0.62109000000000003</v>
      </c>
      <c r="K103" s="58">
        <v>-0.62186500000000011</v>
      </c>
      <c r="L103" s="58">
        <v>-0.62722301176218109</v>
      </c>
      <c r="M103" s="58">
        <v>-0.63014000000000003</v>
      </c>
      <c r="N103" s="58">
        <v>-0.62975000000000003</v>
      </c>
      <c r="O103" s="58">
        <v>-0.63367999999999991</v>
      </c>
      <c r="P103" s="58">
        <v>-0.63617000000000001</v>
      </c>
      <c r="Q103" s="58"/>
      <c r="R103" s="58">
        <v>-0.64071999999999996</v>
      </c>
      <c r="S103" s="58">
        <v>-0.64211817408906879</v>
      </c>
      <c r="T103" s="58">
        <v>-0.64278999999999997</v>
      </c>
      <c r="U103" s="58">
        <v>-0.64802000000000004</v>
      </c>
      <c r="V103" s="58">
        <v>-0.65173999999999999</v>
      </c>
      <c r="W103" s="58">
        <v>-0.65333999999999992</v>
      </c>
      <c r="X103" s="58">
        <v>-0.65476999999999996</v>
      </c>
      <c r="Y103" s="58">
        <v>-0.65839999999999999</v>
      </c>
      <c r="Z103" s="58">
        <v>-0.65902000000000005</v>
      </c>
      <c r="AA103" s="58"/>
      <c r="AB103" s="92"/>
      <c r="AC103" s="112">
        <v>-3.0492947199998732E-2</v>
      </c>
      <c r="AD103" s="92">
        <v>-1.7700000000003824E-3</v>
      </c>
      <c r="AE103" s="92"/>
      <c r="AF103" s="116">
        <v>-4.6749999999928793E-4</v>
      </c>
      <c r="AG103" s="92">
        <v>-7.7500000000008118E-4</v>
      </c>
      <c r="AH103" s="92">
        <v>-5.3580117621809809E-3</v>
      </c>
      <c r="AI103" s="92">
        <v>-2.9169882378189405E-3</v>
      </c>
      <c r="AJ103" s="92">
        <v>3.9000000000000146E-4</v>
      </c>
      <c r="AK103" s="112">
        <v>-3.929999999999878E-3</v>
      </c>
      <c r="AL103" s="112">
        <v>-2.4900000000001032E-3</v>
      </c>
      <c r="AM103" s="112"/>
      <c r="AN103" s="112">
        <v>-4.549999999999943E-3</v>
      </c>
      <c r="AO103" s="92">
        <v>-1.3981740890688377E-3</v>
      </c>
      <c r="AP103" s="92">
        <v>-6.718259109311786E-4</v>
      </c>
      <c r="AQ103" s="112">
        <v>-5.2300000000000679E-3</v>
      </c>
      <c r="AR103" s="112">
        <v>-3.7199999999999456E-3</v>
      </c>
      <c r="AS103" s="112">
        <v>-1.5999999999999348E-3</v>
      </c>
      <c r="AT103" s="112">
        <v>-1.4300000000000423E-3</v>
      </c>
      <c r="AU103" s="112">
        <v>-3.6300000000000221E-3</v>
      </c>
      <c r="AV103" s="112">
        <v>-6.2000000000006494E-4</v>
      </c>
      <c r="AW103" s="92"/>
      <c r="AX103" s="114">
        <v>-7.0660447199998422E-2</v>
      </c>
      <c r="AY103" s="115">
        <v>-4.016749999999969E-2</v>
      </c>
    </row>
    <row r="104" spans="2:51">
      <c r="B104" s="52" t="s">
        <v>111</v>
      </c>
      <c r="C104" s="55"/>
      <c r="D104" s="14">
        <v>1310.9</v>
      </c>
      <c r="E104" s="58">
        <v>-0.58171955280000165</v>
      </c>
      <c r="F104" s="59"/>
      <c r="G104" s="58">
        <v>-0.61829500000000048</v>
      </c>
      <c r="H104" s="58">
        <v>-0.62046000000000068</v>
      </c>
      <c r="I104" s="58"/>
      <c r="J104" s="58">
        <v>-0.62168000000000001</v>
      </c>
      <c r="K104" s="58">
        <v>-0.62295</v>
      </c>
      <c r="L104" s="58">
        <v>-0.6293288445345786</v>
      </c>
      <c r="M104" s="58">
        <v>-0.63290000000000002</v>
      </c>
      <c r="N104" s="58">
        <v>-0.63280000000000003</v>
      </c>
      <c r="O104" s="58">
        <v>-0.63779999999999992</v>
      </c>
      <c r="P104" s="58">
        <v>-0.64092000000000005</v>
      </c>
      <c r="Q104" s="58"/>
      <c r="R104" s="58">
        <v>-0.64673999999999998</v>
      </c>
      <c r="S104" s="58">
        <v>-0.64845817408906881</v>
      </c>
      <c r="T104" s="58">
        <v>-0.64990000000000003</v>
      </c>
      <c r="U104" s="58">
        <v>-0.65686</v>
      </c>
      <c r="V104" s="58">
        <v>-0.66166999999999998</v>
      </c>
      <c r="W104" s="58">
        <v>-0.66408</v>
      </c>
      <c r="X104" s="58">
        <v>-0.66671999999999998</v>
      </c>
      <c r="Y104" s="58">
        <v>-0.67071999999999998</v>
      </c>
      <c r="Z104" s="58">
        <v>-0.67179999999999995</v>
      </c>
      <c r="AA104" s="58"/>
      <c r="AB104" s="92"/>
      <c r="AC104" s="112">
        <v>-3.6575447199998834E-2</v>
      </c>
      <c r="AD104" s="92">
        <v>-2.1650000000001945E-3</v>
      </c>
      <c r="AE104" s="92"/>
      <c r="AF104" s="116">
        <v>-1.2199999999993327E-3</v>
      </c>
      <c r="AG104" s="92">
        <v>-1.2699999999999934E-3</v>
      </c>
      <c r="AH104" s="92">
        <v>-6.3788445345785982E-3</v>
      </c>
      <c r="AI104" s="92">
        <v>-3.5711554654214162E-3</v>
      </c>
      <c r="AJ104" s="92">
        <v>9.9999999999988987E-5</v>
      </c>
      <c r="AK104" s="112">
        <v>-4.9999999999998934E-3</v>
      </c>
      <c r="AL104" s="112">
        <v>-3.1200000000001227E-3</v>
      </c>
      <c r="AM104" s="112"/>
      <c r="AN104" s="112">
        <v>-5.8199999999999363E-3</v>
      </c>
      <c r="AO104" s="92">
        <v>-1.7181740890688246E-3</v>
      </c>
      <c r="AP104" s="92">
        <v>-1.441825910931227E-3</v>
      </c>
      <c r="AQ104" s="112">
        <v>-6.9599999999999662E-3</v>
      </c>
      <c r="AR104" s="112">
        <v>-4.809999999999981E-3</v>
      </c>
      <c r="AS104" s="112">
        <v>-2.4100000000000232E-3</v>
      </c>
      <c r="AT104" s="112">
        <v>-2.6399999999999757E-3</v>
      </c>
      <c r="AU104" s="112">
        <v>-4.0000000000000036E-3</v>
      </c>
      <c r="AV104" s="112">
        <v>-1.0799999999999699E-3</v>
      </c>
      <c r="AW104" s="92"/>
      <c r="AX104" s="114">
        <v>-9.0080447199998304E-2</v>
      </c>
      <c r="AY104" s="115">
        <v>-5.350499999999947E-2</v>
      </c>
    </row>
    <row r="105" spans="2:51">
      <c r="B105" s="52" t="s">
        <v>112</v>
      </c>
      <c r="C105" s="55"/>
      <c r="D105" s="14">
        <v>1325.893</v>
      </c>
      <c r="E105" s="58">
        <v>-0.58664955280000164</v>
      </c>
      <c r="F105" s="59"/>
      <c r="G105" s="58">
        <v>-0.62641500000000039</v>
      </c>
      <c r="H105" s="58">
        <v>-0.62869000000000064</v>
      </c>
      <c r="I105" s="58"/>
      <c r="J105" s="58">
        <v>-0.63097000000000003</v>
      </c>
      <c r="K105" s="58">
        <v>-0.63292999999999999</v>
      </c>
      <c r="L105" s="58">
        <v>-0.63941467897397852</v>
      </c>
      <c r="M105" s="58">
        <v>-0.64375000000000004</v>
      </c>
      <c r="N105" s="58">
        <v>-0.64403999999999995</v>
      </c>
      <c r="O105" s="58">
        <v>-0.6493199999999999</v>
      </c>
      <c r="P105" s="58">
        <v>-0.65325999999999995</v>
      </c>
      <c r="Q105" s="58"/>
      <c r="R105" s="58">
        <v>-0.65981000000000001</v>
      </c>
      <c r="S105" s="58">
        <v>-0.66219817408906878</v>
      </c>
      <c r="T105" s="58">
        <v>-0.66417000000000004</v>
      </c>
      <c r="U105" s="58">
        <v>-0.67230999999999996</v>
      </c>
      <c r="V105" s="58">
        <v>-0.67803000000000002</v>
      </c>
      <c r="W105" s="58">
        <v>-0.68133999999999995</v>
      </c>
      <c r="X105" s="58">
        <v>-0.68411999999999995</v>
      </c>
      <c r="Y105" s="58">
        <v>-0.68978000000000006</v>
      </c>
      <c r="Z105" s="58">
        <v>-0.69130999999999998</v>
      </c>
      <c r="AA105" s="58"/>
      <c r="AB105" s="92"/>
      <c r="AC105" s="112">
        <v>-3.9765447199998749E-2</v>
      </c>
      <c r="AD105" s="92">
        <v>-2.275000000000249E-3</v>
      </c>
      <c r="AE105" s="92"/>
      <c r="AF105" s="116">
        <v>-2.2799999999993936E-3</v>
      </c>
      <c r="AG105" s="92">
        <v>-1.9599999999999618E-3</v>
      </c>
      <c r="AH105" s="92">
        <v>-6.4846789739785304E-3</v>
      </c>
      <c r="AI105" s="92">
        <v>-4.3353210260215214E-3</v>
      </c>
      <c r="AJ105" s="92">
        <v>-2.8999999999990145E-4</v>
      </c>
      <c r="AK105" s="112">
        <v>-5.2799999999999514E-3</v>
      </c>
      <c r="AL105" s="112">
        <v>-3.9400000000000546E-3</v>
      </c>
      <c r="AM105" s="112"/>
      <c r="AN105" s="112">
        <v>-6.5500000000000558E-3</v>
      </c>
      <c r="AO105" s="92">
        <v>-2.388174089068773E-3</v>
      </c>
      <c r="AP105" s="92">
        <v>-1.9718259109312575E-3</v>
      </c>
      <c r="AQ105" s="112">
        <v>-8.1399999999999251E-3</v>
      </c>
      <c r="AR105" s="112">
        <v>-5.7200000000000584E-3</v>
      </c>
      <c r="AS105" s="112">
        <v>-3.3099999999999241E-3</v>
      </c>
      <c r="AT105" s="112">
        <v>-2.7800000000000047E-3</v>
      </c>
      <c r="AU105" s="112">
        <v>-5.6600000000001094E-3</v>
      </c>
      <c r="AV105" s="112">
        <v>-1.5299999999999203E-3</v>
      </c>
      <c r="AW105" s="92"/>
      <c r="AX105" s="114">
        <v>-0.10466044719999834</v>
      </c>
      <c r="AY105" s="115">
        <v>-6.4894999999999592E-2</v>
      </c>
    </row>
    <row r="106" spans="2:51">
      <c r="B106" s="52" t="s">
        <v>113</v>
      </c>
      <c r="C106" s="55"/>
      <c r="D106" s="14">
        <v>1340.8890000000001</v>
      </c>
      <c r="E106" s="58">
        <v>-0.58831447480000043</v>
      </c>
      <c r="F106" s="59"/>
      <c r="G106" s="58">
        <v>-0.62207000000000046</v>
      </c>
      <c r="H106" s="58">
        <v>-0.62429000000000068</v>
      </c>
      <c r="I106" s="58"/>
      <c r="J106" s="58">
        <v>-0.62609999999999999</v>
      </c>
      <c r="K106" s="58">
        <v>-0.62819500000000006</v>
      </c>
      <c r="L106" s="58">
        <v>-0.63485051257987724</v>
      </c>
      <c r="M106" s="58">
        <v>-0.63905000000000001</v>
      </c>
      <c r="N106" s="58">
        <v>-0.63929999999999998</v>
      </c>
      <c r="O106" s="58">
        <v>-0.64488999999999996</v>
      </c>
      <c r="P106" s="58">
        <v>-0.64883999999999997</v>
      </c>
      <c r="Q106" s="58"/>
      <c r="R106" s="58">
        <v>-0.65583000000000002</v>
      </c>
      <c r="S106" s="58">
        <v>-0.65815817408906874</v>
      </c>
      <c r="T106" s="58">
        <v>-0.66041000000000005</v>
      </c>
      <c r="U106" s="58">
        <v>-0.66912000000000005</v>
      </c>
      <c r="V106" s="58">
        <v>-0.67532000000000003</v>
      </c>
      <c r="W106" s="58">
        <v>-0.67894999999999994</v>
      </c>
      <c r="X106" s="58">
        <v>-0.68237999999999999</v>
      </c>
      <c r="Y106" s="58">
        <v>-0.68783000000000005</v>
      </c>
      <c r="Z106" s="58">
        <v>-0.68952999999999998</v>
      </c>
      <c r="AA106" s="58"/>
      <c r="AB106" s="92"/>
      <c r="AC106" s="112">
        <v>-3.3755525200000025E-2</v>
      </c>
      <c r="AD106" s="92">
        <v>-2.2200000000002218E-3</v>
      </c>
      <c r="AE106" s="92"/>
      <c r="AF106" s="116">
        <v>-1.8099999999993122E-3</v>
      </c>
      <c r="AG106" s="92">
        <v>-2.095000000000069E-3</v>
      </c>
      <c r="AH106" s="92">
        <v>-6.6555125798771764E-3</v>
      </c>
      <c r="AI106" s="92">
        <v>-4.1994874201227717E-3</v>
      </c>
      <c r="AJ106" s="92">
        <v>-2.4999999999997247E-4</v>
      </c>
      <c r="AK106" s="112">
        <v>-5.5899999999999839E-3</v>
      </c>
      <c r="AL106" s="112">
        <v>-3.9500000000000091E-3</v>
      </c>
      <c r="AM106" s="112"/>
      <c r="AN106" s="112">
        <v>-6.9900000000000517E-3</v>
      </c>
      <c r="AO106" s="92">
        <v>-2.328174089068713E-3</v>
      </c>
      <c r="AP106" s="92">
        <v>-2.2518259109313155E-3</v>
      </c>
      <c r="AQ106" s="112">
        <v>-8.7099999999999955E-3</v>
      </c>
      <c r="AR106" s="112">
        <v>-6.1999999999999833E-3</v>
      </c>
      <c r="AS106" s="112">
        <v>-3.6299999999999111E-3</v>
      </c>
      <c r="AT106" s="112">
        <v>-3.4300000000000441E-3</v>
      </c>
      <c r="AU106" s="112">
        <v>-5.4500000000000659E-3</v>
      </c>
      <c r="AV106" s="112">
        <v>-1.6999999999999238E-3</v>
      </c>
      <c r="AW106" s="92"/>
      <c r="AX106" s="114">
        <v>-0.10121552519999955</v>
      </c>
      <c r="AY106" s="115">
        <v>-6.745999999999952E-2</v>
      </c>
    </row>
    <row r="107" spans="2:51">
      <c r="B107" s="52" t="s">
        <v>114</v>
      </c>
      <c r="C107" s="55"/>
      <c r="D107" s="14">
        <v>1355.91</v>
      </c>
      <c r="E107" s="58">
        <v>-0.58284939679999936</v>
      </c>
      <c r="F107" s="59"/>
      <c r="G107" s="58">
        <v>-0.61134250000000023</v>
      </c>
      <c r="H107" s="58">
        <v>-0.61361250000000078</v>
      </c>
      <c r="I107" s="58"/>
      <c r="J107" s="58">
        <v>-0.61582999999999999</v>
      </c>
      <c r="K107" s="58">
        <v>-0.61814499999999994</v>
      </c>
      <c r="L107" s="58">
        <v>-0.62482633923993347</v>
      </c>
      <c r="M107" s="58">
        <v>-0.62951999999999997</v>
      </c>
      <c r="N107" s="58">
        <v>-0.62980999999999998</v>
      </c>
      <c r="O107" s="58">
        <v>-0.6355599999999999</v>
      </c>
      <c r="P107" s="58">
        <v>-0.64000999999999997</v>
      </c>
      <c r="Q107" s="58"/>
      <c r="R107" s="58">
        <v>-0.64734999999999998</v>
      </c>
      <c r="S107" s="58">
        <v>-0.65018817408906882</v>
      </c>
      <c r="T107" s="58">
        <v>-0.65264</v>
      </c>
      <c r="U107" s="58">
        <v>-0.66200999999999999</v>
      </c>
      <c r="V107" s="58">
        <v>-0.66890000000000005</v>
      </c>
      <c r="W107" s="58">
        <v>-0.67296</v>
      </c>
      <c r="X107" s="58">
        <v>-0.67684999999999995</v>
      </c>
      <c r="Y107" s="58">
        <v>-0.68293999999999999</v>
      </c>
      <c r="Z107" s="58">
        <v>-0.68494999999999995</v>
      </c>
      <c r="AA107" s="58"/>
      <c r="AB107" s="92"/>
      <c r="AC107" s="112">
        <v>-2.8493103200000869E-2</v>
      </c>
      <c r="AD107" s="92">
        <v>-2.2700000000005494E-3</v>
      </c>
      <c r="AE107" s="92"/>
      <c r="AF107" s="116">
        <v>-2.2174999999992062E-3</v>
      </c>
      <c r="AG107" s="92">
        <v>-2.314999999999956E-3</v>
      </c>
      <c r="AH107" s="92">
        <v>-6.6813392399335259E-3</v>
      </c>
      <c r="AI107" s="92">
        <v>-4.6936607600664981E-3</v>
      </c>
      <c r="AJ107" s="92">
        <v>-2.9000000000001247E-4</v>
      </c>
      <c r="AK107" s="112">
        <v>-5.7499999999999218E-3</v>
      </c>
      <c r="AL107" s="112">
        <v>-4.450000000000065E-3</v>
      </c>
      <c r="AM107" s="112"/>
      <c r="AN107" s="112">
        <v>-7.3400000000000132E-3</v>
      </c>
      <c r="AO107" s="92">
        <v>-2.8381740890688345E-3</v>
      </c>
      <c r="AP107" s="92">
        <v>-2.4518259109311824E-3</v>
      </c>
      <c r="AQ107" s="112">
        <v>-9.3699999999999894E-3</v>
      </c>
      <c r="AR107" s="112">
        <v>-6.8900000000000627E-3</v>
      </c>
      <c r="AS107" s="112">
        <v>-4.0599999999999525E-3</v>
      </c>
      <c r="AT107" s="112">
        <v>-3.8899999999999491E-3</v>
      </c>
      <c r="AU107" s="112">
        <v>-6.0900000000000398E-3</v>
      </c>
      <c r="AV107" s="112">
        <v>-2.0099999999999563E-3</v>
      </c>
      <c r="AW107" s="92"/>
      <c r="AX107" s="114">
        <v>-0.10210060320000058</v>
      </c>
      <c r="AY107" s="115">
        <v>-7.3607499999999715E-2</v>
      </c>
    </row>
    <row r="108" spans="2:51">
      <c r="B108" s="52" t="s">
        <v>115</v>
      </c>
      <c r="C108" s="55"/>
      <c r="D108" s="14">
        <v>1370.8960000000002</v>
      </c>
      <c r="E108" s="58">
        <v>-0.59286939679999939</v>
      </c>
      <c r="F108" s="59"/>
      <c r="G108" s="58">
        <v>-0.61770750000000008</v>
      </c>
      <c r="H108" s="58">
        <v>-0.6200200000000009</v>
      </c>
      <c r="I108" s="58"/>
      <c r="J108" s="58">
        <v>-0.62270000000000003</v>
      </c>
      <c r="K108" s="58">
        <v>-0.62497000000000003</v>
      </c>
      <c r="L108" s="58">
        <v>-0.63200217562416927</v>
      </c>
      <c r="M108" s="58">
        <v>-0.63678999999999997</v>
      </c>
      <c r="N108" s="58">
        <v>-0.63732999999999995</v>
      </c>
      <c r="O108" s="58">
        <v>-0.6434399999999999</v>
      </c>
      <c r="P108" s="58">
        <v>-0.64817999999999998</v>
      </c>
      <c r="Q108" s="58"/>
      <c r="R108" s="58">
        <v>-0.65593000000000001</v>
      </c>
      <c r="S108" s="58">
        <v>-0.65884817408906882</v>
      </c>
      <c r="T108" s="58">
        <v>-0.66171000000000002</v>
      </c>
      <c r="U108" s="58">
        <v>-0.67164999999999997</v>
      </c>
      <c r="V108" s="58">
        <v>-0.67888000000000004</v>
      </c>
      <c r="W108" s="58">
        <v>-0.68335000000000001</v>
      </c>
      <c r="X108" s="58">
        <v>-0.68759999999999999</v>
      </c>
      <c r="Y108" s="58">
        <v>-0.69385000000000008</v>
      </c>
      <c r="Z108" s="58">
        <v>-0.69601999999999997</v>
      </c>
      <c r="AA108" s="58"/>
      <c r="AB108" s="92"/>
      <c r="AC108" s="112">
        <v>-2.4838103200000683E-2</v>
      </c>
      <c r="AD108" s="92">
        <v>-2.3125000000008278E-3</v>
      </c>
      <c r="AE108" s="92"/>
      <c r="AF108" s="116">
        <v>-2.6799999999991275E-3</v>
      </c>
      <c r="AG108" s="92">
        <v>-2.2699999999999942E-3</v>
      </c>
      <c r="AH108" s="92">
        <v>-7.0321756241692457E-3</v>
      </c>
      <c r="AI108" s="92">
        <v>-4.787824375830696E-3</v>
      </c>
      <c r="AJ108" s="92">
        <v>-5.3999999999998494E-4</v>
      </c>
      <c r="AK108" s="112">
        <v>-6.1099999999999488E-3</v>
      </c>
      <c r="AL108" s="112">
        <v>-4.7400000000000775E-3</v>
      </c>
      <c r="AM108" s="112"/>
      <c r="AN108" s="112">
        <v>-7.7500000000000346E-3</v>
      </c>
      <c r="AO108" s="92">
        <v>-2.9181740890688035E-3</v>
      </c>
      <c r="AP108" s="92">
        <v>-2.8618259109312039E-3</v>
      </c>
      <c r="AQ108" s="112">
        <v>-9.9399999999999489E-3</v>
      </c>
      <c r="AR108" s="112">
        <v>-7.2300000000000697E-3</v>
      </c>
      <c r="AS108" s="112">
        <v>-4.469999999999974E-3</v>
      </c>
      <c r="AT108" s="112">
        <v>-4.249999999999976E-3</v>
      </c>
      <c r="AU108" s="112">
        <v>-6.2500000000000888E-3</v>
      </c>
      <c r="AV108" s="112">
        <v>-2.1699999999998942E-3</v>
      </c>
      <c r="AW108" s="92"/>
      <c r="AX108" s="114">
        <v>-0.10315060320000058</v>
      </c>
      <c r="AY108" s="115">
        <v>-7.8312499999999896E-2</v>
      </c>
    </row>
    <row r="109" spans="2:51">
      <c r="B109" s="52" t="s">
        <v>116</v>
      </c>
      <c r="C109" s="55"/>
      <c r="D109" s="14">
        <v>1385.9</v>
      </c>
      <c r="E109" s="58">
        <v>-0.58778939679999942</v>
      </c>
      <c r="F109" s="59"/>
      <c r="G109" s="58">
        <v>-0.614595</v>
      </c>
      <c r="H109" s="58">
        <v>-0.61714250000000104</v>
      </c>
      <c r="I109" s="58"/>
      <c r="J109" s="58">
        <v>-0.62007999999999996</v>
      </c>
      <c r="K109" s="58">
        <v>-0.62265499999999996</v>
      </c>
      <c r="L109" s="58">
        <v>-0.62986800700739831</v>
      </c>
      <c r="M109" s="58">
        <v>-0.63517000000000001</v>
      </c>
      <c r="N109" s="58">
        <v>-0.63558999999999999</v>
      </c>
      <c r="O109" s="58">
        <v>-0.64194999999999991</v>
      </c>
      <c r="P109" s="58">
        <v>-0.64705000000000001</v>
      </c>
      <c r="Q109" s="58"/>
      <c r="R109" s="58">
        <v>-0.65512999999999999</v>
      </c>
      <c r="S109" s="58">
        <v>-0.65842817408906873</v>
      </c>
      <c r="T109" s="58">
        <v>-0.66134999999999999</v>
      </c>
      <c r="U109" s="58">
        <v>-0.67171000000000003</v>
      </c>
      <c r="V109" s="58">
        <v>-0.67947999999999997</v>
      </c>
      <c r="W109" s="58">
        <v>-0.68414999999999992</v>
      </c>
      <c r="X109" s="58">
        <v>-0.68857000000000002</v>
      </c>
      <c r="Y109" s="58">
        <v>-0.69511000000000001</v>
      </c>
      <c r="Z109" s="58">
        <v>-0.69749000000000005</v>
      </c>
      <c r="AA109" s="58"/>
      <c r="AB109" s="92"/>
      <c r="AC109" s="112">
        <v>-2.6805603200000583E-2</v>
      </c>
      <c r="AD109" s="92">
        <v>-2.547500000001035E-3</v>
      </c>
      <c r="AE109" s="92"/>
      <c r="AF109" s="116">
        <v>-2.9374999999989271E-3</v>
      </c>
      <c r="AG109" s="92">
        <v>-2.574999999999994E-3</v>
      </c>
      <c r="AH109" s="92">
        <v>-7.2130070073983532E-3</v>
      </c>
      <c r="AI109" s="92">
        <v>-5.3019929926017006E-3</v>
      </c>
      <c r="AJ109" s="92">
        <v>-4.1999999999997595E-4</v>
      </c>
      <c r="AK109" s="112">
        <v>-6.3599999999999213E-3</v>
      </c>
      <c r="AL109" s="112">
        <v>-5.1000000000001044E-3</v>
      </c>
      <c r="AM109" s="112"/>
      <c r="AN109" s="112">
        <v>-8.0799999999999761E-3</v>
      </c>
      <c r="AO109" s="92">
        <v>-3.2981740890687394E-3</v>
      </c>
      <c r="AP109" s="92">
        <v>-2.9218259109312639E-3</v>
      </c>
      <c r="AQ109" s="112">
        <v>-1.0360000000000036E-2</v>
      </c>
      <c r="AR109" s="112">
        <v>-7.7699999999999436E-3</v>
      </c>
      <c r="AS109" s="112">
        <v>-4.669999999999952E-3</v>
      </c>
      <c r="AT109" s="112">
        <v>-4.4200000000000905E-3</v>
      </c>
      <c r="AU109" s="112">
        <v>-6.5399999999999903E-3</v>
      </c>
      <c r="AV109" s="112">
        <v>-2.3800000000000487E-3</v>
      </c>
      <c r="AW109" s="92"/>
      <c r="AX109" s="114">
        <v>-0.10970060320000063</v>
      </c>
      <c r="AY109" s="115">
        <v>-8.2895000000000052E-2</v>
      </c>
    </row>
    <row r="110" spans="2:51">
      <c r="B110" s="52" t="s">
        <v>117</v>
      </c>
      <c r="C110" s="55"/>
      <c r="D110" s="14">
        <v>1400.893</v>
      </c>
      <c r="E110" s="58">
        <v>-0.59253939679999934</v>
      </c>
      <c r="F110" s="59"/>
      <c r="G110" s="58">
        <v>-0.62087500000000007</v>
      </c>
      <c r="H110" s="58">
        <v>-0.62365250000000083</v>
      </c>
      <c r="I110" s="58"/>
      <c r="J110" s="58">
        <v>-0.62638000000000005</v>
      </c>
      <c r="K110" s="58">
        <v>-0.62911500000000009</v>
      </c>
      <c r="L110" s="58">
        <v>-0.6368138414467982</v>
      </c>
      <c r="M110" s="58">
        <v>-0.64202999999999999</v>
      </c>
      <c r="N110" s="58">
        <v>-0.64244000000000001</v>
      </c>
      <c r="O110" s="58">
        <v>-0.64900999999999998</v>
      </c>
      <c r="P110" s="58">
        <v>-0.6542</v>
      </c>
      <c r="Q110" s="58"/>
      <c r="R110" s="58">
        <v>-0.66247</v>
      </c>
      <c r="S110" s="58">
        <v>-0.66572817408906881</v>
      </c>
      <c r="T110" s="58">
        <v>-0.66874</v>
      </c>
      <c r="U110" s="58">
        <v>-0.67944000000000004</v>
      </c>
      <c r="V110" s="58">
        <v>-0.68740000000000001</v>
      </c>
      <c r="W110" s="58">
        <v>-0.69216999999999995</v>
      </c>
      <c r="X110" s="58">
        <v>-0.69677</v>
      </c>
      <c r="Y110" s="58">
        <v>-0.70333000000000001</v>
      </c>
      <c r="Z110" s="58">
        <v>-0.70591000000000004</v>
      </c>
      <c r="AA110" s="58"/>
      <c r="AB110" s="92"/>
      <c r="AC110" s="112">
        <v>-2.8335603200000725E-2</v>
      </c>
      <c r="AD110" s="92">
        <v>-2.7775000000007655E-3</v>
      </c>
      <c r="AE110" s="92"/>
      <c r="AF110" s="116">
        <v>-2.7274999999992167E-3</v>
      </c>
      <c r="AG110" s="92">
        <v>-2.735000000000043E-3</v>
      </c>
      <c r="AH110" s="92">
        <v>-7.6988414467981103E-3</v>
      </c>
      <c r="AI110" s="92">
        <v>-5.2161585532017885E-3</v>
      </c>
      <c r="AJ110" s="92">
        <v>-4.1000000000002146E-4</v>
      </c>
      <c r="AK110" s="112">
        <v>-6.5699999999999648E-3</v>
      </c>
      <c r="AL110" s="112">
        <v>-5.1900000000000279E-3</v>
      </c>
      <c r="AM110" s="112"/>
      <c r="AN110" s="112">
        <v>-8.2699999999999996E-3</v>
      </c>
      <c r="AO110" s="92">
        <v>-3.2581740890688105E-3</v>
      </c>
      <c r="AP110" s="92">
        <v>-3.0118259109311873E-3</v>
      </c>
      <c r="AQ110" s="112">
        <v>-1.0700000000000043E-2</v>
      </c>
      <c r="AR110" s="112">
        <v>-7.9599999999999671E-3</v>
      </c>
      <c r="AS110" s="112">
        <v>-4.769999999999941E-3</v>
      </c>
      <c r="AT110" s="112">
        <v>-4.6000000000000485E-3</v>
      </c>
      <c r="AU110" s="112">
        <v>-6.5600000000000103E-3</v>
      </c>
      <c r="AV110" s="112">
        <v>-2.5800000000000267E-3</v>
      </c>
      <c r="AW110" s="92"/>
      <c r="AX110" s="114">
        <v>-0.1133706032000007</v>
      </c>
      <c r="AY110" s="115">
        <v>-8.5034999999999972E-2</v>
      </c>
    </row>
    <row r="111" spans="2:51">
      <c r="B111" s="52" t="s">
        <v>118</v>
      </c>
      <c r="C111" s="55"/>
      <c r="D111" s="14">
        <v>1415.8980000000001</v>
      </c>
      <c r="E111" s="58">
        <v>-0.59140939679999938</v>
      </c>
      <c r="F111" s="59"/>
      <c r="G111" s="58">
        <v>-0.62239500000000003</v>
      </c>
      <c r="H111" s="58">
        <v>-0.62526250000000083</v>
      </c>
      <c r="I111" s="58"/>
      <c r="J111" s="58">
        <v>-0.62822</v>
      </c>
      <c r="K111" s="58">
        <v>-0.63125500000000001</v>
      </c>
      <c r="L111" s="58">
        <v>-0.63888967255219364</v>
      </c>
      <c r="M111" s="58">
        <v>-0.64434000000000002</v>
      </c>
      <c r="N111" s="58">
        <v>-0.64480000000000004</v>
      </c>
      <c r="O111" s="58">
        <v>-0.65139999999999998</v>
      </c>
      <c r="P111" s="58">
        <v>-0.65654999999999997</v>
      </c>
      <c r="Q111" s="58"/>
      <c r="R111" s="58">
        <v>-0.66488999999999998</v>
      </c>
      <c r="S111" s="58">
        <v>-0.66834817408906877</v>
      </c>
      <c r="T111" s="58">
        <v>-0.67130999999999996</v>
      </c>
      <c r="U111" s="58">
        <v>-0.68194999999999995</v>
      </c>
      <c r="V111" s="58">
        <v>-0.68983000000000005</v>
      </c>
      <c r="W111" s="58">
        <v>-0.6946</v>
      </c>
      <c r="X111" s="58">
        <v>-0.69926999999999995</v>
      </c>
      <c r="Y111" s="58">
        <v>-0.70588000000000006</v>
      </c>
      <c r="Z111" s="58">
        <v>-0.70838999999999996</v>
      </c>
      <c r="AA111" s="58"/>
      <c r="AB111" s="92"/>
      <c r="AC111" s="112">
        <v>-3.0985603200000655E-2</v>
      </c>
      <c r="AD111" s="92">
        <v>-2.8675000000008E-3</v>
      </c>
      <c r="AE111" s="92"/>
      <c r="AF111" s="116">
        <v>-2.9574999999991691E-3</v>
      </c>
      <c r="AG111" s="92">
        <v>-3.0350000000000099E-3</v>
      </c>
      <c r="AH111" s="92">
        <v>-7.6346725521936332E-3</v>
      </c>
      <c r="AI111" s="92">
        <v>-5.4503274478063801E-3</v>
      </c>
      <c r="AJ111" s="92">
        <v>-4.6000000000001595E-4</v>
      </c>
      <c r="AK111" s="112">
        <v>-6.5999999999999392E-3</v>
      </c>
      <c r="AL111" s="112">
        <v>-5.1499999999999879E-3</v>
      </c>
      <c r="AM111" s="112"/>
      <c r="AN111" s="112">
        <v>-8.3400000000000141E-3</v>
      </c>
      <c r="AO111" s="92">
        <v>-3.4581740890687884E-3</v>
      </c>
      <c r="AP111" s="92">
        <v>-2.9618259109311929E-3</v>
      </c>
      <c r="AQ111" s="112">
        <v>-1.0639999999999983E-2</v>
      </c>
      <c r="AR111" s="112">
        <v>-7.8800000000001091E-3</v>
      </c>
      <c r="AS111" s="112">
        <v>-4.769999999999941E-3</v>
      </c>
      <c r="AT111" s="112">
        <v>-4.669999999999952E-3</v>
      </c>
      <c r="AU111" s="112">
        <v>-6.6100000000001158E-3</v>
      </c>
      <c r="AV111" s="112">
        <v>-2.5099999999999012E-3</v>
      </c>
      <c r="AW111" s="92"/>
      <c r="AX111" s="114">
        <v>-0.11698060320000059</v>
      </c>
      <c r="AY111" s="115">
        <v>-8.5994999999999933E-2</v>
      </c>
    </row>
    <row r="112" spans="2:51">
      <c r="B112" s="52" t="s">
        <v>119</v>
      </c>
      <c r="C112" s="55"/>
      <c r="D112" s="14">
        <v>1430.8920000000001</v>
      </c>
      <c r="E112" s="58">
        <v>-0.59385939679999933</v>
      </c>
      <c r="F112" s="59"/>
      <c r="G112" s="58">
        <v>-0.6327275</v>
      </c>
      <c r="H112" s="58">
        <v>-0.63603500000000046</v>
      </c>
      <c r="I112" s="58"/>
      <c r="J112" s="58">
        <v>-0.63970000000000005</v>
      </c>
      <c r="K112" s="58">
        <v>-0.64343000000000006</v>
      </c>
      <c r="L112" s="58">
        <v>-0.65191550671375975</v>
      </c>
      <c r="M112" s="58">
        <v>-0.65797000000000005</v>
      </c>
      <c r="N112" s="58">
        <v>-0.65871999999999997</v>
      </c>
      <c r="O112" s="58">
        <v>-0.66618999999999995</v>
      </c>
      <c r="P112" s="58">
        <v>-0.67188000000000003</v>
      </c>
      <c r="Q112" s="58"/>
      <c r="R112" s="58">
        <v>-0.68115000000000003</v>
      </c>
      <c r="S112" s="58">
        <v>-0.68483817408906877</v>
      </c>
      <c r="T112" s="58">
        <v>-0.68842999999999999</v>
      </c>
      <c r="U112" s="58">
        <v>-0.69994000000000001</v>
      </c>
      <c r="V112" s="58">
        <v>-0.70840000000000003</v>
      </c>
      <c r="W112" s="58">
        <v>-0.71361999999999992</v>
      </c>
      <c r="X112" s="58">
        <v>-0.71858999999999995</v>
      </c>
      <c r="Y112" s="58">
        <v>-0.72574000000000005</v>
      </c>
      <c r="Z112" s="58">
        <v>-0.72833999999999999</v>
      </c>
      <c r="AA112" s="58"/>
      <c r="AB112" s="92"/>
      <c r="AC112" s="112">
        <v>-3.886810320000067E-2</v>
      </c>
      <c r="AD112" s="92">
        <v>-3.3075000000004628E-3</v>
      </c>
      <c r="AE112" s="92"/>
      <c r="AF112" s="116">
        <v>-3.6649999999995853E-3</v>
      </c>
      <c r="AG112" s="92">
        <v>-3.7300000000000111E-3</v>
      </c>
      <c r="AH112" s="92">
        <v>-8.485506713759694E-3</v>
      </c>
      <c r="AI112" s="92">
        <v>-6.0544932862403034E-3</v>
      </c>
      <c r="AJ112" s="92">
        <v>-7.499999999999174E-4</v>
      </c>
      <c r="AK112" s="112">
        <v>-7.4699999999999767E-3</v>
      </c>
      <c r="AL112" s="112">
        <v>-5.6900000000000839E-3</v>
      </c>
      <c r="AM112" s="112"/>
      <c r="AN112" s="112">
        <v>-9.2700000000000005E-3</v>
      </c>
      <c r="AO112" s="92">
        <v>-3.6881740890687409E-3</v>
      </c>
      <c r="AP112" s="92">
        <v>-3.5918259109312123E-3</v>
      </c>
      <c r="AQ112" s="112">
        <v>-1.151000000000002E-2</v>
      </c>
      <c r="AR112" s="112">
        <v>-8.4600000000000231E-3</v>
      </c>
      <c r="AS112" s="112">
        <v>-5.2199999999998914E-3</v>
      </c>
      <c r="AT112" s="112">
        <v>-4.9700000000000299E-3</v>
      </c>
      <c r="AU112" s="112">
        <v>-7.1500000000001007E-3</v>
      </c>
      <c r="AV112" s="112">
        <v>-2.5999999999999357E-3</v>
      </c>
      <c r="AW112" s="92"/>
      <c r="AX112" s="114">
        <v>-0.13448060320000066</v>
      </c>
      <c r="AY112" s="115">
        <v>-9.5612499999999989E-2</v>
      </c>
    </row>
    <row r="113" spans="2:55">
      <c r="B113" s="52" t="s">
        <v>120</v>
      </c>
      <c r="C113" s="55"/>
      <c r="D113" s="14">
        <v>1445.8960000000002</v>
      </c>
      <c r="E113" s="58">
        <v>-0.59226939679999935</v>
      </c>
      <c r="F113" s="59"/>
      <c r="G113" s="58">
        <v>-0.64571250000000013</v>
      </c>
      <c r="H113" s="58">
        <v>-0.64957250000000055</v>
      </c>
      <c r="I113" s="58"/>
      <c r="J113" s="58">
        <v>-0.65517999999999998</v>
      </c>
      <c r="K113" s="58">
        <v>-0.66008500000000003</v>
      </c>
      <c r="L113" s="58">
        <v>-0.66926133809698896</v>
      </c>
      <c r="M113" s="58">
        <v>-0.67647000000000002</v>
      </c>
      <c r="N113" s="58">
        <v>-0.67766999999999999</v>
      </c>
      <c r="O113" s="58">
        <v>-0.68590999999999991</v>
      </c>
      <c r="P113" s="58">
        <v>-0.69247000000000003</v>
      </c>
      <c r="Q113" s="58"/>
      <c r="R113" s="58">
        <v>-0.70259000000000005</v>
      </c>
      <c r="S113" s="58">
        <v>-0.70689817408906874</v>
      </c>
      <c r="T113" s="58">
        <v>-0.71084000000000003</v>
      </c>
      <c r="U113" s="58">
        <v>-0.72319999999999995</v>
      </c>
      <c r="V113" s="58">
        <v>-0.73238999999999999</v>
      </c>
      <c r="W113" s="58">
        <v>-0.73815999999999993</v>
      </c>
      <c r="X113" s="58">
        <v>-0.74375000000000002</v>
      </c>
      <c r="Y113" s="58">
        <v>-0.75140000000000007</v>
      </c>
      <c r="Z113" s="58">
        <v>-0.75434000000000001</v>
      </c>
      <c r="AA113" s="58"/>
      <c r="AB113" s="92"/>
      <c r="AC113" s="112">
        <v>-5.3443103200000786E-2</v>
      </c>
      <c r="AD113" s="92">
        <v>-3.8600000000004187E-3</v>
      </c>
      <c r="AE113" s="92"/>
      <c r="AF113" s="116">
        <v>-5.6074999999994324E-3</v>
      </c>
      <c r="AG113" s="92">
        <v>-4.9050000000000482E-3</v>
      </c>
      <c r="AH113" s="92">
        <v>-9.176338096988923E-3</v>
      </c>
      <c r="AI113" s="92">
        <v>-7.2086619030110599E-3</v>
      </c>
      <c r="AJ113" s="92">
        <v>-1.1999999999999789E-3</v>
      </c>
      <c r="AK113" s="112">
        <v>-8.2399999999999141E-3</v>
      </c>
      <c r="AL113" s="112">
        <v>-6.5600000000001213E-3</v>
      </c>
      <c r="AM113" s="112"/>
      <c r="AN113" s="112">
        <v>-1.0120000000000018E-2</v>
      </c>
      <c r="AO113" s="92">
        <v>-4.3081740890686948E-3</v>
      </c>
      <c r="AP113" s="92">
        <v>-3.9418259109312848E-3</v>
      </c>
      <c r="AQ113" s="112">
        <v>-1.2359999999999927E-2</v>
      </c>
      <c r="AR113" s="112">
        <v>-9.1900000000000315E-3</v>
      </c>
      <c r="AS113" s="112">
        <v>-5.7699999999999418E-3</v>
      </c>
      <c r="AT113" s="112">
        <v>-5.5900000000000949E-3</v>
      </c>
      <c r="AU113" s="112">
        <v>-7.6500000000000457E-3</v>
      </c>
      <c r="AV113" s="112">
        <v>-2.9399999999999427E-3</v>
      </c>
      <c r="AW113" s="92"/>
      <c r="AX113" s="114">
        <v>-0.16207060320000066</v>
      </c>
      <c r="AY113" s="115">
        <v>-0.10862749999999988</v>
      </c>
    </row>
    <row r="114" spans="2:55">
      <c r="B114" s="61" t="s">
        <v>17</v>
      </c>
      <c r="C114" s="65"/>
      <c r="D114" s="62">
        <v>1447.9991000000002</v>
      </c>
      <c r="E114" s="63">
        <v>-0.58906939679999937</v>
      </c>
      <c r="F114" s="59"/>
      <c r="G114" s="63">
        <v>-0.64589000000000008</v>
      </c>
      <c r="H114" s="63">
        <v>-0.64990000000000059</v>
      </c>
      <c r="I114" s="63"/>
      <c r="J114" s="63">
        <v>-0.65500999999999998</v>
      </c>
      <c r="K114" s="63">
        <v>-0.65991500000000003</v>
      </c>
      <c r="L114" s="63">
        <v>-0.66958075378494342</v>
      </c>
      <c r="M114" s="63">
        <v>-0.67635999999999996</v>
      </c>
      <c r="N114" s="63">
        <v>-0.67762</v>
      </c>
      <c r="O114" s="63">
        <v>-0.68618999999999997</v>
      </c>
      <c r="P114" s="63">
        <v>-0.69272</v>
      </c>
      <c r="Q114" s="63"/>
      <c r="R114" s="63">
        <v>-0.70308000000000004</v>
      </c>
      <c r="S114" s="63">
        <v>-0.70702817408906882</v>
      </c>
      <c r="T114" s="63">
        <v>-0.71118999999999999</v>
      </c>
      <c r="U114" s="63">
        <v>-0.72372999999999998</v>
      </c>
      <c r="V114" s="63">
        <v>-0.73290999999999995</v>
      </c>
      <c r="W114" s="63">
        <v>-0.73875999999999997</v>
      </c>
      <c r="X114" s="63">
        <v>-0.74412</v>
      </c>
      <c r="Y114" s="63">
        <v>-0.75194000000000005</v>
      </c>
      <c r="Z114" s="63">
        <v>-0.75475999999999999</v>
      </c>
      <c r="AA114" s="63"/>
      <c r="AB114" s="92"/>
      <c r="AC114" s="112">
        <v>-5.6820603200000708E-2</v>
      </c>
      <c r="AD114" s="92">
        <v>-4.0100000000005132E-3</v>
      </c>
      <c r="AE114" s="92"/>
      <c r="AF114" s="116">
        <v>-5.1099999999993928E-3</v>
      </c>
      <c r="AG114" s="92">
        <v>-4.9050000000000482E-3</v>
      </c>
      <c r="AH114" s="92">
        <v>-9.6657537849433872E-3</v>
      </c>
      <c r="AI114" s="92">
        <v>-6.7792462150565447E-3</v>
      </c>
      <c r="AJ114" s="92">
        <v>-1.2600000000000389E-3</v>
      </c>
      <c r="AK114" s="112">
        <v>-8.5699999999999665E-3</v>
      </c>
      <c r="AL114" s="112">
        <v>-6.5300000000000358E-3</v>
      </c>
      <c r="AM114" s="112"/>
      <c r="AN114" s="112">
        <v>-1.0360000000000036E-2</v>
      </c>
      <c r="AO114" s="92">
        <v>-3.9481740890687789E-3</v>
      </c>
      <c r="AP114" s="92">
        <v>-4.1618259109311717E-3</v>
      </c>
      <c r="AQ114" s="112">
        <v>-1.2539999999999996E-2</v>
      </c>
      <c r="AR114" s="112">
        <v>-9.179999999999966E-3</v>
      </c>
      <c r="AS114" s="112">
        <v>-5.8500000000000218E-3</v>
      </c>
      <c r="AT114" s="112">
        <v>-5.3600000000000314E-3</v>
      </c>
      <c r="AU114" s="112">
        <v>-7.8200000000000491E-3</v>
      </c>
      <c r="AV114" s="112">
        <v>-2.8199999999999337E-3</v>
      </c>
      <c r="AW114" s="92"/>
      <c r="AX114" s="114">
        <v>-0.16569060320000062</v>
      </c>
      <c r="AY114" s="115">
        <v>-0.10886999999999991</v>
      </c>
    </row>
    <row r="115" spans="2:55">
      <c r="B115" s="52" t="s">
        <v>121</v>
      </c>
      <c r="C115" s="57"/>
      <c r="D115" s="14">
        <v>1460.8920000000001</v>
      </c>
      <c r="E115" s="58">
        <v>-0.60064939679999929</v>
      </c>
      <c r="F115" s="64"/>
      <c r="G115" s="58">
        <v>-0.66391750000000005</v>
      </c>
      <c r="H115" s="58">
        <v>-0.66826250000000054</v>
      </c>
      <c r="I115" s="58"/>
      <c r="J115" s="58">
        <v>-0.67427000000000004</v>
      </c>
      <c r="K115" s="58">
        <v>-0.67943500000000001</v>
      </c>
      <c r="L115" s="58">
        <v>-0.68963717170288763</v>
      </c>
      <c r="M115" s="58">
        <v>-0.69701000000000002</v>
      </c>
      <c r="N115" s="58">
        <v>-0.69818999999999998</v>
      </c>
      <c r="O115" s="58">
        <v>-0.70707999999999993</v>
      </c>
      <c r="P115" s="58">
        <v>-0.71382000000000001</v>
      </c>
      <c r="Q115" s="58"/>
      <c r="R115" s="58">
        <v>-0.72435000000000005</v>
      </c>
      <c r="S115" s="58">
        <v>-0.7285481740890688</v>
      </c>
      <c r="T115" s="58">
        <v>-0.73265999999999998</v>
      </c>
      <c r="U115" s="58">
        <v>-0.74548000000000003</v>
      </c>
      <c r="V115" s="58">
        <v>-0.75492000000000004</v>
      </c>
      <c r="W115" s="58">
        <v>-0.76093</v>
      </c>
      <c r="X115" s="58">
        <v>-0.76639999999999997</v>
      </c>
      <c r="Y115" s="58">
        <v>-0.77416000000000007</v>
      </c>
      <c r="Z115" s="58">
        <v>-0.77710000000000001</v>
      </c>
      <c r="AA115" s="58"/>
      <c r="AB115" s="92"/>
      <c r="AC115" s="112">
        <v>-6.3268103200000758E-2</v>
      </c>
      <c r="AD115" s="92">
        <v>-4.3450000000004874E-3</v>
      </c>
      <c r="AE115" s="92"/>
      <c r="AF115" s="116">
        <v>-6.0074999999994994E-3</v>
      </c>
      <c r="AG115" s="92">
        <v>-5.1649999999999752E-3</v>
      </c>
      <c r="AH115" s="92">
        <v>-1.0202171702887619E-2</v>
      </c>
      <c r="AI115" s="92">
        <v>-7.3728282971123882E-3</v>
      </c>
      <c r="AJ115" s="92">
        <v>-1.1799999999999589E-3</v>
      </c>
      <c r="AK115" s="112">
        <v>-8.8899999999999535E-3</v>
      </c>
      <c r="AL115" s="112">
        <v>-6.7400000000000793E-3</v>
      </c>
      <c r="AM115" s="112"/>
      <c r="AN115" s="112">
        <v>-1.0530000000000039E-2</v>
      </c>
      <c r="AO115" s="92">
        <v>-4.1981740890687513E-3</v>
      </c>
      <c r="AP115" s="92">
        <v>-4.1118259109311772E-3</v>
      </c>
      <c r="AQ115" s="112">
        <v>-1.2820000000000054E-2</v>
      </c>
      <c r="AR115" s="112">
        <v>-9.4400000000000039E-3</v>
      </c>
      <c r="AS115" s="112">
        <v>-6.0099999999999598E-3</v>
      </c>
      <c r="AT115" s="112">
        <v>-5.4699999999999749E-3</v>
      </c>
      <c r="AU115" s="112">
        <v>-7.7600000000001002E-3</v>
      </c>
      <c r="AV115" s="112">
        <v>-2.9399999999999427E-3</v>
      </c>
      <c r="AW115" s="92"/>
      <c r="AX115" s="114">
        <v>-0.17645060320000072</v>
      </c>
      <c r="AY115" s="115">
        <v>-0.11318249999999996</v>
      </c>
    </row>
    <row r="116" spans="2:55">
      <c r="B116" s="52" t="s">
        <v>122</v>
      </c>
      <c r="C116" s="55"/>
      <c r="D116" s="14">
        <v>1475.903</v>
      </c>
      <c r="E116" s="58">
        <v>-0.59948939679999935</v>
      </c>
      <c r="F116" s="59"/>
      <c r="G116" s="58">
        <v>-0.6768850000000004</v>
      </c>
      <c r="H116" s="58">
        <v>-0.68162500000000037</v>
      </c>
      <c r="I116" s="58"/>
      <c r="J116" s="58">
        <v>-0.68898000000000004</v>
      </c>
      <c r="K116" s="58">
        <v>-0.69472500000000004</v>
      </c>
      <c r="L116" s="58">
        <v>-0.70518300114128096</v>
      </c>
      <c r="M116" s="58">
        <v>-0.71331</v>
      </c>
      <c r="N116" s="58">
        <v>-0.71455000000000002</v>
      </c>
      <c r="O116" s="58">
        <v>-0.72353999999999996</v>
      </c>
      <c r="P116" s="58">
        <v>-0.73070000000000002</v>
      </c>
      <c r="Q116" s="58"/>
      <c r="R116" s="58">
        <v>-0.74158000000000002</v>
      </c>
      <c r="S116" s="58">
        <v>-0.74619817408906874</v>
      </c>
      <c r="T116" s="58">
        <v>-0.75022999999999995</v>
      </c>
      <c r="U116" s="58">
        <v>-0.76343000000000005</v>
      </c>
      <c r="V116" s="58">
        <v>-0.77300999999999997</v>
      </c>
      <c r="W116" s="58">
        <v>-0.77918999999999994</v>
      </c>
      <c r="X116" s="58">
        <v>-0.78493000000000002</v>
      </c>
      <c r="Y116" s="58">
        <v>-0.79293000000000002</v>
      </c>
      <c r="Z116" s="58">
        <v>-0.79601999999999995</v>
      </c>
      <c r="AA116" s="58"/>
      <c r="AB116" s="92"/>
      <c r="AC116" s="112">
        <v>-7.7395603200001051E-2</v>
      </c>
      <c r="AD116" s="92">
        <v>-4.7399999999999665E-3</v>
      </c>
      <c r="AE116" s="92"/>
      <c r="AF116" s="116">
        <v>-7.3549999999996674E-3</v>
      </c>
      <c r="AG116" s="92">
        <v>-5.7450000000000001E-3</v>
      </c>
      <c r="AH116" s="92">
        <v>-1.0458001141280926E-2</v>
      </c>
      <c r="AI116" s="92">
        <v>-8.1269988587190367E-3</v>
      </c>
      <c r="AJ116" s="92">
        <v>-1.2400000000000189E-3</v>
      </c>
      <c r="AK116" s="112">
        <v>-8.9899999999999425E-3</v>
      </c>
      <c r="AL116" s="112">
        <v>-7.1600000000000552E-3</v>
      </c>
      <c r="AM116" s="112"/>
      <c r="AN116" s="112">
        <v>-1.0880000000000001E-2</v>
      </c>
      <c r="AO116" s="92">
        <v>-4.6181740890687273E-3</v>
      </c>
      <c r="AP116" s="92">
        <v>-4.0318259109312082E-3</v>
      </c>
      <c r="AQ116" s="112">
        <v>-1.3200000000000101E-2</v>
      </c>
      <c r="AR116" s="112">
        <v>-9.5799999999999219E-3</v>
      </c>
      <c r="AS116" s="112">
        <v>-6.1799999999999633E-3</v>
      </c>
      <c r="AT116" s="112">
        <v>-5.7400000000000784E-3</v>
      </c>
      <c r="AU116" s="112">
        <v>-8.0000000000000071E-3</v>
      </c>
      <c r="AV116" s="112">
        <v>-3.0899999999999261E-3</v>
      </c>
      <c r="AW116" s="92"/>
      <c r="AX116" s="114">
        <v>-0.1965306032000006</v>
      </c>
      <c r="AY116" s="115">
        <v>-0.11913499999999955</v>
      </c>
    </row>
    <row r="117" spans="2:55">
      <c r="B117" s="52" t="s">
        <v>123</v>
      </c>
      <c r="C117" s="55"/>
      <c r="D117" s="14">
        <v>1490.8980000000001</v>
      </c>
      <c r="E117" s="58">
        <v>-0.59373939679999932</v>
      </c>
      <c r="F117" s="59"/>
      <c r="G117" s="58">
        <v>-0.67706500000000047</v>
      </c>
      <c r="H117" s="58">
        <v>-0.68202250000000042</v>
      </c>
      <c r="I117" s="58"/>
      <c r="J117" s="58">
        <v>-0.68942000000000003</v>
      </c>
      <c r="K117" s="58">
        <v>-0.69527500000000009</v>
      </c>
      <c r="L117" s="58">
        <v>-0.70600883502501344</v>
      </c>
      <c r="M117" s="58">
        <v>-0.71384999999999998</v>
      </c>
      <c r="N117" s="58">
        <v>-0.71523999999999999</v>
      </c>
      <c r="O117" s="58">
        <v>-0.7245299999999999</v>
      </c>
      <c r="P117" s="58">
        <v>-0.73170000000000002</v>
      </c>
      <c r="Q117" s="58"/>
      <c r="R117" s="58">
        <v>-0.74265999999999999</v>
      </c>
      <c r="S117" s="58">
        <v>-0.74705817408906872</v>
      </c>
      <c r="T117" s="58">
        <v>-0.75124000000000002</v>
      </c>
      <c r="U117" s="58">
        <v>-0.76439999999999997</v>
      </c>
      <c r="V117" s="58">
        <v>-0.77386999999999995</v>
      </c>
      <c r="W117" s="58">
        <v>-0.78008</v>
      </c>
      <c r="X117" s="58">
        <v>-0.78569</v>
      </c>
      <c r="Y117" s="58">
        <v>-0.79359000000000002</v>
      </c>
      <c r="Z117" s="58">
        <v>-0.79657999999999995</v>
      </c>
      <c r="AA117" s="58"/>
      <c r="AB117" s="92"/>
      <c r="AC117" s="112">
        <v>-8.3325603200001153E-2</v>
      </c>
      <c r="AD117" s="92">
        <v>-4.9574999999999481E-3</v>
      </c>
      <c r="AE117" s="92"/>
      <c r="AF117" s="116">
        <v>-7.3974999999996127E-3</v>
      </c>
      <c r="AG117" s="92">
        <v>-5.8550000000000546E-3</v>
      </c>
      <c r="AH117" s="92">
        <v>-1.073383502501335E-2</v>
      </c>
      <c r="AI117" s="92">
        <v>-7.8411649749865475E-3</v>
      </c>
      <c r="AJ117" s="92">
        <v>-1.3900000000000023E-3</v>
      </c>
      <c r="AK117" s="112">
        <v>-9.2899999999999094E-3</v>
      </c>
      <c r="AL117" s="112">
        <v>-7.1700000000001207E-3</v>
      </c>
      <c r="AM117" s="112"/>
      <c r="AN117" s="112">
        <v>-1.095999999999997E-2</v>
      </c>
      <c r="AO117" s="92">
        <v>-4.3981740890687293E-3</v>
      </c>
      <c r="AP117" s="92">
        <v>-4.1818259109313027E-3</v>
      </c>
      <c r="AQ117" s="112">
        <v>-1.315999999999995E-2</v>
      </c>
      <c r="AR117" s="112">
        <v>-9.4699999999999784E-3</v>
      </c>
      <c r="AS117" s="112">
        <v>-6.2100000000000488E-3</v>
      </c>
      <c r="AT117" s="112">
        <v>-5.6100000000000039E-3</v>
      </c>
      <c r="AU117" s="112">
        <v>-7.9000000000000181E-3</v>
      </c>
      <c r="AV117" s="112">
        <v>-2.9899999999999372E-3</v>
      </c>
      <c r="AW117" s="92"/>
      <c r="AX117" s="114">
        <v>-0.20284060320000064</v>
      </c>
      <c r="AY117" s="115">
        <v>-0.11951499999999948</v>
      </c>
    </row>
    <row r="118" spans="2:55">
      <c r="B118" s="52" t="s">
        <v>124</v>
      </c>
      <c r="C118" s="55"/>
      <c r="D118" s="14">
        <v>1505.903</v>
      </c>
      <c r="E118" s="58">
        <v>-0.60585439679999942</v>
      </c>
      <c r="F118" s="59"/>
      <c r="G118" s="58">
        <v>-0.68452250000000037</v>
      </c>
      <c r="H118" s="58">
        <v>-0.68922750000000033</v>
      </c>
      <c r="I118" s="58"/>
      <c r="J118" s="58">
        <v>-0.69610000000000005</v>
      </c>
      <c r="K118" s="58">
        <v>-0.70162000000000002</v>
      </c>
      <c r="L118" s="58">
        <v>-0.71146466613040882</v>
      </c>
      <c r="M118" s="58">
        <v>-0.71928000000000003</v>
      </c>
      <c r="N118" s="58">
        <v>-0.72065000000000001</v>
      </c>
      <c r="O118" s="58">
        <v>-0.72948999999999986</v>
      </c>
      <c r="P118" s="58">
        <v>-0.73655999999999999</v>
      </c>
      <c r="Q118" s="58"/>
      <c r="R118" s="58">
        <v>-0.74721000000000004</v>
      </c>
      <c r="S118" s="58">
        <v>-0.75177817408906877</v>
      </c>
      <c r="T118" s="58">
        <v>-0.75568999999999997</v>
      </c>
      <c r="U118" s="58">
        <v>-0.76820999999999995</v>
      </c>
      <c r="V118" s="58">
        <v>-0.7772</v>
      </c>
      <c r="W118" s="58">
        <v>-0.78281000000000001</v>
      </c>
      <c r="X118" s="58">
        <v>-0.78817000000000004</v>
      </c>
      <c r="Y118" s="58">
        <v>-0.79563000000000006</v>
      </c>
      <c r="Z118" s="58">
        <v>-0.79857999999999996</v>
      </c>
      <c r="AA118" s="58"/>
      <c r="AB118" s="92"/>
      <c r="AC118" s="112">
        <v>-7.8668103200000949E-2</v>
      </c>
      <c r="AD118" s="92">
        <v>-4.7049999999999592E-3</v>
      </c>
      <c r="AE118" s="92"/>
      <c r="AF118" s="116">
        <v>-6.8724999999997261E-3</v>
      </c>
      <c r="AG118" s="92">
        <v>-5.5199999999999694E-3</v>
      </c>
      <c r="AH118" s="92">
        <v>-9.8446661304087968E-3</v>
      </c>
      <c r="AI118" s="92">
        <v>-7.8153338695912122E-3</v>
      </c>
      <c r="AJ118" s="92">
        <v>-1.3699999999999823E-3</v>
      </c>
      <c r="AK118" s="112">
        <v>-8.839999999999848E-3</v>
      </c>
      <c r="AL118" s="112">
        <v>-7.0700000000001317E-3</v>
      </c>
      <c r="AM118" s="112"/>
      <c r="AN118" s="112">
        <v>-1.0650000000000048E-2</v>
      </c>
      <c r="AO118" s="92">
        <v>-4.5681740890687328E-3</v>
      </c>
      <c r="AP118" s="92">
        <v>-3.9118259109311992E-3</v>
      </c>
      <c r="AQ118" s="112">
        <v>-1.2519999999999976E-2</v>
      </c>
      <c r="AR118" s="112">
        <v>-8.9900000000000535E-3</v>
      </c>
      <c r="AS118" s="112">
        <v>-5.6100000000000039E-3</v>
      </c>
      <c r="AT118" s="112">
        <v>-5.3600000000000314E-3</v>
      </c>
      <c r="AU118" s="112">
        <v>-7.4600000000000222E-3</v>
      </c>
      <c r="AV118" s="112">
        <v>-2.9499999999998971E-3</v>
      </c>
      <c r="AW118" s="92"/>
      <c r="AX118" s="114">
        <v>-0.19272560320000054</v>
      </c>
      <c r="AY118" s="115">
        <v>-0.11405749999999959</v>
      </c>
    </row>
    <row r="119" spans="2:55">
      <c r="B119" s="52" t="s">
        <v>125</v>
      </c>
      <c r="C119" s="57"/>
      <c r="D119" s="14">
        <v>1520.885</v>
      </c>
      <c r="E119" s="58">
        <v>-0.59147939679999939</v>
      </c>
      <c r="F119" s="59"/>
      <c r="G119" s="58">
        <v>-0.64792750000000043</v>
      </c>
      <c r="H119" s="58">
        <v>-0.65200500000000017</v>
      </c>
      <c r="I119" s="58"/>
      <c r="J119" s="58">
        <v>-0.6552</v>
      </c>
      <c r="K119" s="58">
        <v>-0.65880500000000008</v>
      </c>
      <c r="L119" s="58">
        <v>-0.66785050362597931</v>
      </c>
      <c r="M119" s="58">
        <v>-0.67557999999999996</v>
      </c>
      <c r="N119" s="58">
        <v>-0.67664000000000002</v>
      </c>
      <c r="O119" s="58">
        <v>-0.68488999999999989</v>
      </c>
      <c r="P119" s="58">
        <v>-0.69193000000000005</v>
      </c>
      <c r="Q119" s="58"/>
      <c r="R119" s="58">
        <v>-0.70067000000000002</v>
      </c>
      <c r="S119" s="58">
        <v>-0.70668817408906881</v>
      </c>
      <c r="T119" s="58">
        <v>-0.71035000000000004</v>
      </c>
      <c r="U119" s="58">
        <v>-0.72157000000000004</v>
      </c>
      <c r="V119" s="58">
        <v>-0.72887999999999997</v>
      </c>
      <c r="W119" s="58">
        <v>-0.73465000000000003</v>
      </c>
      <c r="X119" s="58">
        <v>-0.74026000000000003</v>
      </c>
      <c r="Y119" s="58">
        <v>-0.74804999999999999</v>
      </c>
      <c r="Z119" s="58">
        <v>-0.75134999999999996</v>
      </c>
      <c r="AA119" s="58"/>
      <c r="AB119" s="92"/>
      <c r="AC119" s="112">
        <v>-5.6448103200001043E-2</v>
      </c>
      <c r="AD119" s="92">
        <v>-4.0774999999997341E-3</v>
      </c>
      <c r="AE119" s="92"/>
      <c r="AF119" s="116">
        <v>-3.1949999999998369E-3</v>
      </c>
      <c r="AG119" s="92">
        <v>-3.6050000000000804E-3</v>
      </c>
      <c r="AH119" s="92">
        <v>-9.0455036259792232E-3</v>
      </c>
      <c r="AI119" s="92">
        <v>-7.7294963740206502E-3</v>
      </c>
      <c r="AJ119" s="92">
        <v>-1.0600000000000609E-3</v>
      </c>
      <c r="AK119" s="112">
        <v>-8.2499999999998685E-3</v>
      </c>
      <c r="AL119" s="112">
        <v>-7.0400000000001572E-3</v>
      </c>
      <c r="AM119" s="112"/>
      <c r="AN119" s="112">
        <v>-8.73999999999997E-3</v>
      </c>
      <c r="AO119" s="92">
        <v>-6.0181740890687951E-3</v>
      </c>
      <c r="AP119" s="92">
        <v>-3.6618259109312268E-3</v>
      </c>
      <c r="AQ119" s="112">
        <v>-1.1220000000000008E-2</v>
      </c>
      <c r="AR119" s="112">
        <v>-7.3099999999999277E-3</v>
      </c>
      <c r="AS119" s="112">
        <v>-5.7700000000000529E-3</v>
      </c>
      <c r="AT119" s="112">
        <v>-5.6100000000000039E-3</v>
      </c>
      <c r="AU119" s="112">
        <v>-7.7899999999999636E-3</v>
      </c>
      <c r="AV119" s="112">
        <v>-3.2999999999999696E-3</v>
      </c>
      <c r="AW119" s="92"/>
      <c r="AX119" s="114">
        <v>-0.15987060320000057</v>
      </c>
      <c r="AY119" s="115">
        <v>-0.10342249999999953</v>
      </c>
    </row>
    <row r="120" spans="2:55">
      <c r="B120" s="52" t="s">
        <v>126</v>
      </c>
      <c r="C120" s="55"/>
      <c r="D120" s="14">
        <v>1536.2940000000001</v>
      </c>
      <c r="E120" s="58">
        <v>-0.57829939679999942</v>
      </c>
      <c r="F120" s="59"/>
      <c r="G120" s="58">
        <v>-0.61659750000000024</v>
      </c>
      <c r="H120" s="58">
        <v>-0.62008500000000011</v>
      </c>
      <c r="I120" s="58"/>
      <c r="J120" s="58">
        <v>-0.61939999999999995</v>
      </c>
      <c r="K120" s="58">
        <v>-0.62200999999999995</v>
      </c>
      <c r="L120" s="58">
        <v>-0.63040622248656164</v>
      </c>
      <c r="M120" s="58">
        <v>-0.63712999999999997</v>
      </c>
      <c r="N120" s="58">
        <v>-0.63749</v>
      </c>
      <c r="O120" s="58">
        <v>-0.64500000000000002</v>
      </c>
      <c r="P120" s="58">
        <v>-0.65107000000000004</v>
      </c>
      <c r="Q120" s="58"/>
      <c r="R120" s="58">
        <v>-0.66034999999999999</v>
      </c>
      <c r="S120" s="58">
        <v>-0.66455817408906881</v>
      </c>
      <c r="T120" s="58">
        <v>-0.66737999999999997</v>
      </c>
      <c r="U120" s="58">
        <v>-0.67691999999999997</v>
      </c>
      <c r="V120" s="58">
        <v>-0.68416999999999994</v>
      </c>
      <c r="W120" s="58">
        <v>-0.68714999999999993</v>
      </c>
      <c r="X120" s="58">
        <v>-0.69272</v>
      </c>
      <c r="Y120" s="58">
        <v>-0.70027000000000006</v>
      </c>
      <c r="Z120" s="58">
        <v>-0.70352000000000003</v>
      </c>
      <c r="AA120" s="58"/>
      <c r="AB120" s="92"/>
      <c r="AC120" s="112">
        <v>-3.8298103200000821E-2</v>
      </c>
      <c r="AD120" s="92">
        <v>-3.4874999999998657E-3</v>
      </c>
      <c r="AE120" s="92"/>
      <c r="AF120" s="116">
        <v>6.850000000001577E-4</v>
      </c>
      <c r="AG120" s="92">
        <v>-2.6100000000000012E-3</v>
      </c>
      <c r="AH120" s="92">
        <v>-8.3962224865616886E-3</v>
      </c>
      <c r="AI120" s="92">
        <v>-6.7237775134383337E-3</v>
      </c>
      <c r="AJ120" s="92">
        <v>-3.6000000000002697E-4</v>
      </c>
      <c r="AK120" s="112">
        <v>-7.5100000000000167E-3</v>
      </c>
      <c r="AL120" s="112">
        <v>-6.0700000000000198E-3</v>
      </c>
      <c r="AM120" s="112"/>
      <c r="AN120" s="112">
        <v>-9.279999999999955E-3</v>
      </c>
      <c r="AO120" s="92">
        <v>-4.2081740890688168E-3</v>
      </c>
      <c r="AP120" s="92">
        <v>-2.8218259109311639E-3</v>
      </c>
      <c r="AQ120" s="112">
        <v>-9.5399999999999929E-3</v>
      </c>
      <c r="AR120" s="112">
        <v>-7.2499999999999787E-3</v>
      </c>
      <c r="AS120" s="112">
        <v>-2.9799999999999827E-3</v>
      </c>
      <c r="AT120" s="112">
        <v>-5.5700000000000749E-3</v>
      </c>
      <c r="AU120" s="112">
        <v>-7.5500000000000567E-3</v>
      </c>
      <c r="AV120" s="112">
        <v>-3.2499999999999751E-3</v>
      </c>
      <c r="AW120" s="92"/>
      <c r="AX120" s="114">
        <v>-0.12522060320000061</v>
      </c>
      <c r="AY120" s="115">
        <v>-8.6922499999999792E-2</v>
      </c>
      <c r="BA120" s="9"/>
      <c r="BB120" s="9"/>
      <c r="BC120" s="9"/>
    </row>
    <row r="121" spans="2:55">
      <c r="B121" s="52" t="s">
        <v>127</v>
      </c>
      <c r="C121" s="55"/>
      <c r="D121" s="14">
        <v>1550.4940000000001</v>
      </c>
      <c r="E121" s="58">
        <v>-0.58669439679999935</v>
      </c>
      <c r="F121" s="59"/>
      <c r="G121" s="58">
        <v>-0.61951250000000013</v>
      </c>
      <c r="H121" s="58">
        <v>-0.62292499999999995</v>
      </c>
      <c r="I121" s="58"/>
      <c r="J121" s="58">
        <v>-0.62133000000000005</v>
      </c>
      <c r="K121" s="58">
        <v>-0.62351500000000004</v>
      </c>
      <c r="L121" s="58">
        <v>-0.63161227724808222</v>
      </c>
      <c r="M121" s="58">
        <v>-0.63693999999999995</v>
      </c>
      <c r="N121" s="58">
        <v>-0.63702000000000003</v>
      </c>
      <c r="O121" s="58">
        <v>-0.64425999999999983</v>
      </c>
      <c r="P121" s="58">
        <v>-0.64917000000000002</v>
      </c>
      <c r="Q121" s="58"/>
      <c r="R121" s="58">
        <v>-0.65798999999999996</v>
      </c>
      <c r="S121" s="58">
        <v>-0.66112817408906877</v>
      </c>
      <c r="T121" s="58">
        <v>-0.66378000000000004</v>
      </c>
      <c r="U121" s="58">
        <v>-0.67266000000000004</v>
      </c>
      <c r="V121" s="58">
        <v>-0.67945</v>
      </c>
      <c r="W121" s="58">
        <v>-0.68216999999999994</v>
      </c>
      <c r="X121" s="58">
        <v>-0.68769999999999998</v>
      </c>
      <c r="Y121" s="58">
        <v>-0.69513000000000003</v>
      </c>
      <c r="Z121" s="58">
        <v>-0.69813999999999998</v>
      </c>
      <c r="AA121" s="58"/>
      <c r="AB121" s="92"/>
      <c r="AC121" s="112">
        <v>-3.2818103200000781E-2</v>
      </c>
      <c r="AD121" s="92">
        <v>-3.4124999999998185E-3</v>
      </c>
      <c r="AE121" s="92"/>
      <c r="AF121" s="116">
        <v>1.5949999999999021E-3</v>
      </c>
      <c r="AG121" s="92">
        <v>-2.1849999999999925E-3</v>
      </c>
      <c r="AH121" s="92">
        <v>-8.0972772480821797E-3</v>
      </c>
      <c r="AI121" s="92">
        <v>-5.3277227519177295E-3</v>
      </c>
      <c r="AJ121" s="92">
        <v>-8.0000000000080007E-5</v>
      </c>
      <c r="AK121" s="112">
        <v>-7.2399999999998021E-3</v>
      </c>
      <c r="AL121" s="112">
        <v>-4.910000000000192E-3</v>
      </c>
      <c r="AM121" s="112"/>
      <c r="AN121" s="112">
        <v>-8.819999999999939E-3</v>
      </c>
      <c r="AO121" s="92">
        <v>-3.1381740890688015E-3</v>
      </c>
      <c r="AP121" s="92">
        <v>-2.6518259109312714E-3</v>
      </c>
      <c r="AQ121" s="112">
        <v>-8.879999999999999E-3</v>
      </c>
      <c r="AR121" s="112">
        <v>-6.7899999999999627E-3</v>
      </c>
      <c r="AS121" s="112">
        <v>-2.7199999999999447E-3</v>
      </c>
      <c r="AT121" s="112">
        <v>-5.5300000000000349E-3</v>
      </c>
      <c r="AU121" s="112">
        <v>-7.4300000000000477E-3</v>
      </c>
      <c r="AV121" s="112">
        <v>-3.0099999999999572E-3</v>
      </c>
      <c r="AW121" s="92"/>
      <c r="AX121" s="114">
        <v>-0.11144560320000063</v>
      </c>
      <c r="AY121" s="115">
        <v>-7.862749999999985E-2</v>
      </c>
      <c r="BA121" s="9"/>
      <c r="BB121" s="9"/>
      <c r="BC121" s="9"/>
    </row>
    <row r="122" spans="2:55">
      <c r="B122" s="52" t="s">
        <v>128</v>
      </c>
      <c r="C122" s="55"/>
      <c r="D122" s="14">
        <v>1565.9010000000001</v>
      </c>
      <c r="E122" s="58">
        <v>-0.57658939679999932</v>
      </c>
      <c r="F122" s="59"/>
      <c r="G122" s="58">
        <v>-0.61071249999999999</v>
      </c>
      <c r="H122" s="58">
        <v>-0.61331999999999987</v>
      </c>
      <c r="I122" s="58"/>
      <c r="J122" s="58">
        <v>-0.61350000000000005</v>
      </c>
      <c r="K122" s="58">
        <v>-0.61506000000000005</v>
      </c>
      <c r="L122" s="58">
        <v>-0.62172799666433198</v>
      </c>
      <c r="M122" s="58">
        <v>-0.62744999999999995</v>
      </c>
      <c r="N122" s="58">
        <v>-0.62776999999999994</v>
      </c>
      <c r="O122" s="58">
        <v>-0.6332899999999998</v>
      </c>
      <c r="P122" s="58">
        <v>-0.63849999999999996</v>
      </c>
      <c r="Q122" s="58"/>
      <c r="R122" s="58">
        <v>-0.64610000000000001</v>
      </c>
      <c r="S122" s="58">
        <v>-0.64996817408906882</v>
      </c>
      <c r="T122" s="58">
        <v>-0.65239000000000003</v>
      </c>
      <c r="U122" s="58">
        <v>-0.66147999999999996</v>
      </c>
      <c r="V122" s="58">
        <v>-0.66903000000000001</v>
      </c>
      <c r="W122" s="58">
        <v>-0.67308000000000001</v>
      </c>
      <c r="X122" s="58">
        <v>-0.67869999999999997</v>
      </c>
      <c r="Y122" s="58">
        <v>-0.68647999999999998</v>
      </c>
      <c r="Z122" s="58">
        <v>-0.69030999999999998</v>
      </c>
      <c r="AA122" s="58"/>
      <c r="AB122" s="92"/>
      <c r="AC122" s="112">
        <v>-3.4123103200000671E-2</v>
      </c>
      <c r="AD122" s="92">
        <v>-2.6074999999998738E-3</v>
      </c>
      <c r="AE122" s="92"/>
      <c r="AF122" s="116">
        <v>-1.8000000000018002E-4</v>
      </c>
      <c r="AG122" s="92">
        <v>-1.5600000000000058E-3</v>
      </c>
      <c r="AH122" s="92">
        <v>-6.6679966643319322E-3</v>
      </c>
      <c r="AI122" s="92">
        <v>-5.7220033356679689E-3</v>
      </c>
      <c r="AJ122" s="92">
        <v>-3.1999999999998696E-4</v>
      </c>
      <c r="AK122" s="112">
        <v>-5.5199999999998584E-3</v>
      </c>
      <c r="AL122" s="112">
        <v>-5.2100000000001589E-3</v>
      </c>
      <c r="AM122" s="112"/>
      <c r="AN122" s="112">
        <v>-7.6000000000000512E-3</v>
      </c>
      <c r="AO122" s="92">
        <v>-3.8681740890688099E-3</v>
      </c>
      <c r="AP122" s="92">
        <v>-2.4218259109312079E-3</v>
      </c>
      <c r="AQ122" s="112">
        <v>-9.0899999999999315E-3</v>
      </c>
      <c r="AR122" s="112">
        <v>-7.5500000000000567E-3</v>
      </c>
      <c r="AS122" s="112">
        <v>-4.049999999999998E-3</v>
      </c>
      <c r="AT122" s="112">
        <v>-5.6199999999999584E-3</v>
      </c>
      <c r="AU122" s="112">
        <v>-7.7800000000000091E-3</v>
      </c>
      <c r="AV122" s="112">
        <v>-3.8300000000000001E-3</v>
      </c>
      <c r="AW122" s="92"/>
      <c r="AX122" s="114">
        <v>-0.11372060320000066</v>
      </c>
      <c r="AY122" s="115">
        <v>-7.9597499999999988E-2</v>
      </c>
      <c r="BA122" s="9"/>
      <c r="BB122" s="9"/>
      <c r="BC122" s="9"/>
    </row>
    <row r="123" spans="2:55">
      <c r="B123" s="52" t="s">
        <v>129</v>
      </c>
      <c r="C123" s="55"/>
      <c r="D123" s="14">
        <v>1580.8820000000001</v>
      </c>
      <c r="E123" s="58">
        <v>-0.57751939679999942</v>
      </c>
      <c r="F123" s="59"/>
      <c r="G123" s="58">
        <v>-0.61218499999999998</v>
      </c>
      <c r="H123" s="58">
        <v>-0.61484499999999997</v>
      </c>
      <c r="I123" s="58"/>
      <c r="J123" s="58">
        <v>-0.6159</v>
      </c>
      <c r="K123" s="58">
        <v>-0.61819500000000005</v>
      </c>
      <c r="L123" s="58">
        <v>-0.62511383443773616</v>
      </c>
      <c r="M123" s="58">
        <v>-0.62961999999999996</v>
      </c>
      <c r="N123" s="58">
        <v>-0.62982000000000005</v>
      </c>
      <c r="O123" s="58">
        <v>-0.63580999999999988</v>
      </c>
      <c r="P123" s="58">
        <v>-0.64026000000000005</v>
      </c>
      <c r="Q123" s="58"/>
      <c r="R123" s="58">
        <v>-0.64810999999999996</v>
      </c>
      <c r="S123" s="58">
        <v>-0.65123817408906881</v>
      </c>
      <c r="T123" s="58">
        <v>-0.65403</v>
      </c>
      <c r="U123" s="58">
        <v>-0.66437000000000002</v>
      </c>
      <c r="V123" s="58">
        <v>-0.67245999999999995</v>
      </c>
      <c r="W123" s="58">
        <v>-0.67766999999999999</v>
      </c>
      <c r="X123" s="58">
        <v>-0.68303000000000003</v>
      </c>
      <c r="Y123" s="58">
        <v>-0.69081000000000004</v>
      </c>
      <c r="Z123" s="58">
        <v>-0.69421999999999995</v>
      </c>
      <c r="AA123" s="58"/>
      <c r="AB123" s="92"/>
      <c r="AC123" s="112">
        <v>-3.4665603200000561E-2</v>
      </c>
      <c r="AD123" s="92">
        <v>-2.6599999999999957E-3</v>
      </c>
      <c r="AE123" s="92"/>
      <c r="AF123" s="116">
        <v>-1.0550000000000281E-3</v>
      </c>
      <c r="AG123" s="92">
        <v>-2.295000000000047E-3</v>
      </c>
      <c r="AH123" s="92">
        <v>-6.91883443773611E-3</v>
      </c>
      <c r="AI123" s="92">
        <v>-4.5061655622637975E-3</v>
      </c>
      <c r="AJ123" s="92">
        <v>-2.00000000000089E-4</v>
      </c>
      <c r="AK123" s="112">
        <v>-5.9899999999998288E-3</v>
      </c>
      <c r="AL123" s="112">
        <v>-4.450000000000176E-3</v>
      </c>
      <c r="AM123" s="112"/>
      <c r="AN123" s="112">
        <v>-7.8499999999999126E-3</v>
      </c>
      <c r="AO123" s="92">
        <v>-3.128174089068847E-3</v>
      </c>
      <c r="AP123" s="92">
        <v>-2.7918259109311894E-3</v>
      </c>
      <c r="AQ123" s="112">
        <v>-1.0340000000000016E-2</v>
      </c>
      <c r="AR123" s="112">
        <v>-8.0899999999999306E-3</v>
      </c>
      <c r="AS123" s="112">
        <v>-5.2100000000000479E-3</v>
      </c>
      <c r="AT123" s="112">
        <v>-5.3600000000000314E-3</v>
      </c>
      <c r="AU123" s="112">
        <v>-7.7800000000000091E-3</v>
      </c>
      <c r="AV123" s="112">
        <v>-3.4099999999999131E-3</v>
      </c>
      <c r="AW123" s="92"/>
      <c r="AX123" s="114">
        <v>-0.11670060320000053</v>
      </c>
      <c r="AY123" s="115">
        <v>-8.2034999999999969E-2</v>
      </c>
      <c r="BA123" s="9"/>
      <c r="BB123" s="9"/>
      <c r="BC123" s="9"/>
    </row>
    <row r="124" spans="2:55">
      <c r="B124" s="52" t="s">
        <v>130</v>
      </c>
      <c r="C124" s="55"/>
      <c r="D124" s="14">
        <v>1595.895</v>
      </c>
      <c r="E124" s="58">
        <v>-0.5647893967999994</v>
      </c>
      <c r="F124" s="59"/>
      <c r="G124" s="58">
        <v>-0.5992725000000001</v>
      </c>
      <c r="H124" s="58">
        <v>-0.60167499999999974</v>
      </c>
      <c r="I124" s="58"/>
      <c r="J124" s="58">
        <v>-0.60257000000000005</v>
      </c>
      <c r="K124" s="58">
        <v>-0.60452499999999998</v>
      </c>
      <c r="L124" s="58">
        <v>-0.61090966332046204</v>
      </c>
      <c r="M124" s="58">
        <v>-0.61495</v>
      </c>
      <c r="N124" s="58">
        <v>-0.61487000000000003</v>
      </c>
      <c r="O124" s="58">
        <v>-0.62008999999999981</v>
      </c>
      <c r="P124" s="58">
        <v>-0.62380000000000002</v>
      </c>
      <c r="Q124" s="58"/>
      <c r="R124" s="58">
        <v>-0.63063000000000002</v>
      </c>
      <c r="S124" s="58">
        <v>-0.6334081740890688</v>
      </c>
      <c r="T124" s="58">
        <v>-0.63537999999999994</v>
      </c>
      <c r="U124" s="58">
        <v>-0.64454999999999996</v>
      </c>
      <c r="V124" s="58">
        <v>-0.65166999999999997</v>
      </c>
      <c r="W124" s="58">
        <v>-0.65618999999999994</v>
      </c>
      <c r="X124" s="58">
        <v>-0.66081000000000001</v>
      </c>
      <c r="Y124" s="58">
        <v>-0.66746000000000005</v>
      </c>
      <c r="Z124" s="58">
        <v>-0.67008999999999996</v>
      </c>
      <c r="AA124" s="58"/>
      <c r="AB124" s="92"/>
      <c r="AC124" s="112">
        <v>-3.4483103200000698E-2</v>
      </c>
      <c r="AD124" s="92">
        <v>-2.402499999999641E-3</v>
      </c>
      <c r="AE124" s="92"/>
      <c r="AF124" s="116">
        <v>-8.9500000000031221E-4</v>
      </c>
      <c r="AG124" s="92">
        <v>-1.954999999999929E-3</v>
      </c>
      <c r="AH124" s="92">
        <v>-6.3846633204620584E-3</v>
      </c>
      <c r="AI124" s="92">
        <v>-4.0403366795379592E-3</v>
      </c>
      <c r="AJ124" s="92">
        <v>7.9999999999968985E-5</v>
      </c>
      <c r="AK124" s="112">
        <v>-5.2199999999997804E-3</v>
      </c>
      <c r="AL124" s="112">
        <v>-3.7100000000002131E-3</v>
      </c>
      <c r="AM124" s="112"/>
      <c r="AN124" s="112">
        <v>-6.8300000000000027E-3</v>
      </c>
      <c r="AO124" s="92">
        <v>-2.7781740890687745E-3</v>
      </c>
      <c r="AP124" s="92">
        <v>-1.9718259109311465E-3</v>
      </c>
      <c r="AQ124" s="112">
        <v>-9.1700000000000115E-3</v>
      </c>
      <c r="AR124" s="112">
        <v>-7.1200000000000152E-3</v>
      </c>
      <c r="AS124" s="112">
        <v>-4.5199999999999685E-3</v>
      </c>
      <c r="AT124" s="112">
        <v>-4.6200000000000685E-3</v>
      </c>
      <c r="AU124" s="112">
        <v>-6.6500000000000448E-3</v>
      </c>
      <c r="AV124" s="112">
        <v>-2.6299999999999102E-3</v>
      </c>
      <c r="AW124" s="92"/>
      <c r="AX124" s="114">
        <v>-0.10530060320000056</v>
      </c>
      <c r="AY124" s="115">
        <v>-7.0817499999999867E-2</v>
      </c>
      <c r="BA124" s="9"/>
      <c r="BB124" s="9"/>
      <c r="BC124" s="9"/>
    </row>
    <row r="125" spans="2:55">
      <c r="B125" s="52" t="s">
        <v>131</v>
      </c>
      <c r="C125" s="55"/>
      <c r="D125" s="14">
        <v>1610.8910000000001</v>
      </c>
      <c r="E125" s="58">
        <v>-0.56961951639999797</v>
      </c>
      <c r="F125" s="59"/>
      <c r="G125" s="58">
        <v>-0.59558749999999994</v>
      </c>
      <c r="H125" s="58">
        <v>-0.59779999999999966</v>
      </c>
      <c r="I125" s="58"/>
      <c r="J125" s="58">
        <v>-0.59767000000000003</v>
      </c>
      <c r="K125" s="58">
        <v>-0.59913000000000005</v>
      </c>
      <c r="L125" s="58">
        <v>-0.60512549692636086</v>
      </c>
      <c r="M125" s="58">
        <v>-0.60858999999999996</v>
      </c>
      <c r="N125" s="58">
        <v>-0.60828000000000004</v>
      </c>
      <c r="O125" s="58">
        <v>-0.61304999999999987</v>
      </c>
      <c r="P125" s="58">
        <v>-0.61612999999999996</v>
      </c>
      <c r="Q125" s="58"/>
      <c r="R125" s="58">
        <v>-0.62222</v>
      </c>
      <c r="S125" s="58">
        <v>-0.6245281740890688</v>
      </c>
      <c r="T125" s="58">
        <v>-0.62609000000000004</v>
      </c>
      <c r="U125" s="58">
        <v>-0.63439000000000001</v>
      </c>
      <c r="V125" s="58">
        <v>-0.64078000000000002</v>
      </c>
      <c r="W125" s="58">
        <v>-0.64479999999999993</v>
      </c>
      <c r="X125" s="58">
        <v>-0.64903999999999995</v>
      </c>
      <c r="Y125" s="58">
        <v>-0.65488000000000002</v>
      </c>
      <c r="Z125" s="58">
        <v>-0.65707000000000004</v>
      </c>
      <c r="AA125" s="58"/>
      <c r="AB125" s="92"/>
      <c r="AC125" s="112">
        <v>-2.5967983600001965E-2</v>
      </c>
      <c r="AD125" s="92">
        <v>-2.2124999999997286E-3</v>
      </c>
      <c r="AE125" s="92"/>
      <c r="AF125" s="116">
        <v>1.2999999999963041E-4</v>
      </c>
      <c r="AG125" s="92">
        <v>-1.4600000000000168E-3</v>
      </c>
      <c r="AH125" s="92">
        <v>-5.9954969263608104E-3</v>
      </c>
      <c r="AI125" s="92">
        <v>-3.4645030736391025E-3</v>
      </c>
      <c r="AJ125" s="92">
        <v>3.0999999999992145E-4</v>
      </c>
      <c r="AK125" s="112">
        <v>-4.7699999999998299E-3</v>
      </c>
      <c r="AL125" s="112">
        <v>-3.0800000000000827E-3</v>
      </c>
      <c r="AM125" s="112"/>
      <c r="AN125" s="112">
        <v>-6.0900000000000398E-3</v>
      </c>
      <c r="AO125" s="92">
        <v>-2.3081740890688041E-3</v>
      </c>
      <c r="AP125" s="92">
        <v>-1.561825910931236E-3</v>
      </c>
      <c r="AQ125" s="112">
        <v>-8.2999999999999741E-3</v>
      </c>
      <c r="AR125" s="112">
        <v>-6.3900000000000068E-3</v>
      </c>
      <c r="AS125" s="112">
        <v>-4.0199999999999125E-3</v>
      </c>
      <c r="AT125" s="112">
        <v>-4.2400000000000215E-3</v>
      </c>
      <c r="AU125" s="112">
        <v>-5.8400000000000674E-3</v>
      </c>
      <c r="AV125" s="112">
        <v>-2.1900000000000253E-3</v>
      </c>
      <c r="AW125" s="92"/>
      <c r="AX125" s="114">
        <v>-8.7450483600002071E-2</v>
      </c>
      <c r="AY125" s="115">
        <v>-6.1482500000000107E-2</v>
      </c>
      <c r="BA125" s="9"/>
      <c r="BB125" s="9"/>
      <c r="BC125" s="9"/>
    </row>
    <row r="126" spans="2:55">
      <c r="B126" s="52" t="s">
        <v>132</v>
      </c>
      <c r="C126" s="55"/>
      <c r="D126" s="14">
        <v>1625.8860000000002</v>
      </c>
      <c r="E126" s="58">
        <v>-0.57310451639999804</v>
      </c>
      <c r="F126" s="59"/>
      <c r="G126" s="58">
        <v>-0.59756750000000003</v>
      </c>
      <c r="H126" s="58">
        <v>-0.59959499999999988</v>
      </c>
      <c r="I126" s="58"/>
      <c r="J126" s="58">
        <v>-0.59962000000000004</v>
      </c>
      <c r="K126" s="58">
        <v>-0.6006450000000001</v>
      </c>
      <c r="L126" s="58">
        <v>-0.60612133081009323</v>
      </c>
      <c r="M126" s="58">
        <v>-0.60955999999999999</v>
      </c>
      <c r="N126" s="58">
        <v>-0.60919999999999996</v>
      </c>
      <c r="O126" s="58">
        <v>-0.61342999999999981</v>
      </c>
      <c r="P126" s="58">
        <v>-0.61641000000000001</v>
      </c>
      <c r="Q126" s="58"/>
      <c r="R126" s="58">
        <v>-0.622</v>
      </c>
      <c r="S126" s="58">
        <v>-0.62440817408906879</v>
      </c>
      <c r="T126" s="58">
        <v>-0.62561</v>
      </c>
      <c r="U126" s="58">
        <v>-0.63339999999999996</v>
      </c>
      <c r="V126" s="58">
        <v>-0.63943000000000005</v>
      </c>
      <c r="W126" s="58">
        <v>-0.64327999999999996</v>
      </c>
      <c r="X126" s="58">
        <v>-0.64737</v>
      </c>
      <c r="Y126" s="58">
        <v>-0.65300999999999998</v>
      </c>
      <c r="Z126" s="58">
        <v>-0.65517999999999998</v>
      </c>
      <c r="AA126" s="58"/>
      <c r="AB126" s="92"/>
      <c r="AC126" s="112">
        <v>-2.4462983600001986E-2</v>
      </c>
      <c r="AD126" s="92">
        <v>-2.0274999999998489E-3</v>
      </c>
      <c r="AE126" s="92"/>
      <c r="AF126" s="116">
        <v>-2.500000000016378E-5</v>
      </c>
      <c r="AG126" s="92">
        <v>-1.0250000000000536E-3</v>
      </c>
      <c r="AH126" s="92">
        <v>-5.4763308100931329E-3</v>
      </c>
      <c r="AI126" s="92">
        <v>-3.4386691899067623E-3</v>
      </c>
      <c r="AJ126" s="92">
        <v>3.6000000000002697E-4</v>
      </c>
      <c r="AK126" s="112">
        <v>-4.229999999999845E-3</v>
      </c>
      <c r="AL126" s="112">
        <v>-2.9800000000002047E-3</v>
      </c>
      <c r="AM126" s="112"/>
      <c r="AN126" s="112">
        <v>-5.5899999999999839E-3</v>
      </c>
      <c r="AO126" s="92">
        <v>-2.408174089068793E-3</v>
      </c>
      <c r="AP126" s="92">
        <v>-1.2018259109312091E-3</v>
      </c>
      <c r="AQ126" s="112">
        <v>-7.7899999999999636E-3</v>
      </c>
      <c r="AR126" s="112">
        <v>-6.0300000000000908E-3</v>
      </c>
      <c r="AS126" s="112">
        <v>-3.8499999999999091E-3</v>
      </c>
      <c r="AT126" s="112">
        <v>-4.090000000000038E-3</v>
      </c>
      <c r="AU126" s="112">
        <v>-5.6399999999999784E-3</v>
      </c>
      <c r="AV126" s="112">
        <v>-2.1700000000000053E-3</v>
      </c>
      <c r="AW126" s="92"/>
      <c r="AX126" s="114">
        <v>-8.2075483600001942E-2</v>
      </c>
      <c r="AY126" s="115">
        <v>-5.7612499999999955E-2</v>
      </c>
      <c r="BA126" s="9"/>
      <c r="BB126" s="9"/>
      <c r="BC126" s="9"/>
    </row>
    <row r="127" spans="2:55">
      <c r="B127" s="52" t="s">
        <v>133</v>
      </c>
      <c r="C127" s="55"/>
      <c r="D127" s="14">
        <v>1640.8780000000002</v>
      </c>
      <c r="E127" s="58">
        <v>-0.58178963599999678</v>
      </c>
      <c r="F127" s="59"/>
      <c r="G127" s="58">
        <v>-0.59996249999999995</v>
      </c>
      <c r="H127" s="58">
        <v>-0.6020924999999997</v>
      </c>
      <c r="I127" s="58"/>
      <c r="J127" s="58">
        <v>-0.60145999999999999</v>
      </c>
      <c r="K127" s="58">
        <v>-0.60279499999999997</v>
      </c>
      <c r="L127" s="58">
        <v>-0.60842716552732667</v>
      </c>
      <c r="M127" s="58">
        <v>-0.61150000000000004</v>
      </c>
      <c r="N127" s="58">
        <v>-0.61116000000000004</v>
      </c>
      <c r="O127" s="58">
        <v>-0.61553999999999987</v>
      </c>
      <c r="P127" s="58">
        <v>-0.61826000000000003</v>
      </c>
      <c r="Q127" s="58"/>
      <c r="R127" s="58">
        <v>-0.62363000000000002</v>
      </c>
      <c r="S127" s="58">
        <v>-0.62600817408906884</v>
      </c>
      <c r="T127" s="58">
        <v>-0.62734000000000001</v>
      </c>
      <c r="U127" s="58">
        <v>-0.63504000000000005</v>
      </c>
      <c r="V127" s="58">
        <v>-0.64068000000000003</v>
      </c>
      <c r="W127" s="58">
        <v>-0.64452999999999994</v>
      </c>
      <c r="X127" s="58">
        <v>-0.64854999999999996</v>
      </c>
      <c r="Y127" s="58">
        <v>-0.65427000000000002</v>
      </c>
      <c r="Z127" s="58">
        <v>-0.65615000000000001</v>
      </c>
      <c r="AA127" s="58"/>
      <c r="AB127" s="92"/>
      <c r="AC127" s="112">
        <v>-1.8172864000003175E-2</v>
      </c>
      <c r="AD127" s="92">
        <v>-2.1299999999997432E-3</v>
      </c>
      <c r="AE127" s="92"/>
      <c r="AF127" s="116">
        <v>6.3249999999970274E-4</v>
      </c>
      <c r="AG127" s="92">
        <v>-1.3349999999999751E-3</v>
      </c>
      <c r="AH127" s="92">
        <v>-5.6321655273267046E-3</v>
      </c>
      <c r="AI127" s="92">
        <v>-3.0728344726733692E-3</v>
      </c>
      <c r="AJ127" s="92">
        <v>3.4000000000000696E-4</v>
      </c>
      <c r="AK127" s="112">
        <v>-4.3799999999998285E-3</v>
      </c>
      <c r="AL127" s="112">
        <v>-2.7200000000001667E-3</v>
      </c>
      <c r="AM127" s="112"/>
      <c r="AN127" s="112">
        <v>-5.3699999999999859E-3</v>
      </c>
      <c r="AO127" s="92">
        <v>-2.3781740890688186E-3</v>
      </c>
      <c r="AP127" s="92">
        <v>-1.3318259109311725E-3</v>
      </c>
      <c r="AQ127" s="112">
        <v>-7.7000000000000401E-3</v>
      </c>
      <c r="AR127" s="112">
        <v>-5.6399999999999784E-3</v>
      </c>
      <c r="AS127" s="112">
        <v>-3.8499999999999091E-3</v>
      </c>
      <c r="AT127" s="112">
        <v>-4.0200000000000236E-3</v>
      </c>
      <c r="AU127" s="112">
        <v>-5.7200000000000584E-3</v>
      </c>
      <c r="AV127" s="112">
        <v>-1.8799999999999928E-3</v>
      </c>
      <c r="AW127" s="92"/>
      <c r="AX127" s="114">
        <v>-7.4360364000003232E-2</v>
      </c>
      <c r="AY127" s="115">
        <v>-5.6187500000000057E-2</v>
      </c>
      <c r="BA127" s="9"/>
      <c r="BB127" s="9"/>
      <c r="BC127" s="9"/>
    </row>
    <row r="128" spans="2:55">
      <c r="B128" s="52" t="s">
        <v>134</v>
      </c>
      <c r="C128" s="55"/>
      <c r="D128" s="14">
        <v>1655.8870000000002</v>
      </c>
      <c r="E128" s="58">
        <v>-0.57287963599999669</v>
      </c>
      <c r="F128" s="59"/>
      <c r="G128" s="58">
        <v>-0.59218000000000004</v>
      </c>
      <c r="H128" s="58"/>
      <c r="I128" s="58"/>
      <c r="J128" s="58">
        <v>-0.59389000000000003</v>
      </c>
      <c r="K128" s="58">
        <v>-0.5951550000000001</v>
      </c>
      <c r="L128" s="58">
        <v>-0.60076299552138734</v>
      </c>
      <c r="M128" s="58">
        <v>-0.60394000000000003</v>
      </c>
      <c r="N128" s="58">
        <v>-0.60360999999999998</v>
      </c>
      <c r="O128" s="58">
        <v>-0.60793999999999981</v>
      </c>
      <c r="P128" s="58">
        <v>-0.61075000000000002</v>
      </c>
      <c r="Q128" s="58"/>
      <c r="R128" s="58">
        <v>-0.61634999999999995</v>
      </c>
      <c r="S128" s="58">
        <v>-0.61861817408906883</v>
      </c>
      <c r="T128" s="58">
        <v>-0.61982999999999999</v>
      </c>
      <c r="U128" s="58">
        <v>-0.62734999999999996</v>
      </c>
      <c r="V128" s="58">
        <v>-0.63305</v>
      </c>
      <c r="W128" s="58">
        <v>-0.63674999999999993</v>
      </c>
      <c r="X128" s="58">
        <v>-0.64070000000000005</v>
      </c>
      <c r="Y128" s="58">
        <v>-0.64648000000000005</v>
      </c>
      <c r="Z128" s="58">
        <v>-0.64834000000000003</v>
      </c>
      <c r="AA128" s="58"/>
      <c r="AB128" s="92"/>
      <c r="AC128" s="112">
        <v>-1.9300364000003345E-2</v>
      </c>
      <c r="AD128" s="92"/>
      <c r="AE128" s="92"/>
      <c r="AF128" s="112">
        <v>-1.7099999999999893E-3</v>
      </c>
      <c r="AG128" s="92">
        <v>-1.2650000000000716E-3</v>
      </c>
      <c r="AH128" s="92">
        <v>-5.6079955213872434E-3</v>
      </c>
      <c r="AI128" s="92">
        <v>-3.1770044786126883E-3</v>
      </c>
      <c r="AJ128" s="92">
        <v>3.3000000000005247E-4</v>
      </c>
      <c r="AK128" s="112">
        <v>-4.329999999999834E-3</v>
      </c>
      <c r="AL128" s="112">
        <v>-2.8100000000002012E-3</v>
      </c>
      <c r="AM128" s="112"/>
      <c r="AN128" s="112">
        <v>-5.5999999999999384E-3</v>
      </c>
      <c r="AO128" s="92">
        <v>-2.2681740890688751E-3</v>
      </c>
      <c r="AP128" s="92">
        <v>-1.2118259109311635E-3</v>
      </c>
      <c r="AQ128" s="112">
        <v>-7.5199999999999712E-3</v>
      </c>
      <c r="AR128" s="112">
        <v>-5.7000000000000384E-3</v>
      </c>
      <c r="AS128" s="112">
        <v>-3.6999999999999256E-3</v>
      </c>
      <c r="AT128" s="112">
        <v>-3.9500000000001201E-3</v>
      </c>
      <c r="AU128" s="112">
        <v>-5.7800000000000074E-3</v>
      </c>
      <c r="AV128" s="112">
        <v>-1.8599999999999728E-3</v>
      </c>
      <c r="AW128" s="92"/>
      <c r="AX128" s="114">
        <v>-7.5460364000003333E-2</v>
      </c>
      <c r="AY128" s="115">
        <v>-5.6159999999999988E-2</v>
      </c>
      <c r="BA128" s="9"/>
      <c r="BB128" s="9"/>
      <c r="BC128" s="9"/>
    </row>
    <row r="129" spans="2:53">
      <c r="B129" s="52" t="s">
        <v>135</v>
      </c>
      <c r="C129" s="55"/>
      <c r="D129" s="14">
        <v>1670.8880000000001</v>
      </c>
      <c r="E129" s="58">
        <v>-0.57936963599999669</v>
      </c>
      <c r="F129" s="59"/>
      <c r="G129" s="58">
        <v>-0.59970750000000006</v>
      </c>
      <c r="H129" s="58"/>
      <c r="I129" s="58"/>
      <c r="J129" s="58">
        <v>-0.60135000000000005</v>
      </c>
      <c r="K129" s="58">
        <v>-0.60253500000000004</v>
      </c>
      <c r="L129" s="58">
        <v>-0.60840882773811766</v>
      </c>
      <c r="M129" s="58">
        <v>-0.61129999999999995</v>
      </c>
      <c r="N129" s="58">
        <v>-0.61102999999999996</v>
      </c>
      <c r="O129" s="58">
        <v>-0.6155299999999998</v>
      </c>
      <c r="P129" s="58">
        <v>-0.61814999999999998</v>
      </c>
      <c r="Q129" s="58"/>
      <c r="R129" s="58">
        <v>-0.62395999999999996</v>
      </c>
      <c r="S129" s="58">
        <v>-0.6259681740890688</v>
      </c>
      <c r="T129" s="58">
        <v>-0.62741000000000002</v>
      </c>
      <c r="U129" s="58">
        <v>-0.63495999999999997</v>
      </c>
      <c r="V129" s="58">
        <v>-0.64051999999999998</v>
      </c>
      <c r="W129" s="58">
        <v>-0.64425999999999994</v>
      </c>
      <c r="X129" s="58">
        <v>-0.64815999999999996</v>
      </c>
      <c r="Y129" s="58">
        <v>-0.65387000000000006</v>
      </c>
      <c r="Z129" s="58">
        <v>-0.65568000000000004</v>
      </c>
      <c r="AA129" s="58"/>
      <c r="AB129" s="92"/>
      <c r="AC129" s="112">
        <v>-2.0337864000003369E-2</v>
      </c>
      <c r="AD129" s="92"/>
      <c r="AE129" s="92"/>
      <c r="AF129" s="112">
        <v>-1.6424999999999912E-3</v>
      </c>
      <c r="AG129" s="92">
        <v>-1.1849999999999916E-3</v>
      </c>
      <c r="AH129" s="92">
        <v>-5.8738277381176207E-3</v>
      </c>
      <c r="AI129" s="92">
        <v>-2.891172261882291E-3</v>
      </c>
      <c r="AJ129" s="92">
        <v>2.6999999999999247E-4</v>
      </c>
      <c r="AK129" s="112">
        <v>-4.4999999999998375E-3</v>
      </c>
      <c r="AL129" s="112">
        <v>-2.6200000000001777E-3</v>
      </c>
      <c r="AM129" s="112"/>
      <c r="AN129" s="112">
        <v>-5.8099999999999818E-3</v>
      </c>
      <c r="AO129" s="92">
        <v>-2.0081740890688371E-3</v>
      </c>
      <c r="AP129" s="92">
        <v>-1.441825910931227E-3</v>
      </c>
      <c r="AQ129" s="112">
        <v>-7.5499999999999456E-3</v>
      </c>
      <c r="AR129" s="112">
        <v>-5.5600000000000094E-3</v>
      </c>
      <c r="AS129" s="112">
        <v>-3.7399999999999656E-3</v>
      </c>
      <c r="AT129" s="112">
        <v>-3.9000000000000146E-3</v>
      </c>
      <c r="AU129" s="112">
        <v>-5.7100000000001039E-3</v>
      </c>
      <c r="AV129" s="112">
        <v>-1.8099999999999783E-3</v>
      </c>
      <c r="AW129" s="92"/>
      <c r="AX129" s="114">
        <v>-7.631036400000335E-2</v>
      </c>
      <c r="AY129" s="115">
        <v>-5.5972499999999981E-2</v>
      </c>
    </row>
    <row r="130" spans="2:53">
      <c r="B130" s="52" t="s">
        <v>136</v>
      </c>
      <c r="C130" s="55"/>
      <c r="D130" s="14">
        <v>1685.8960000000002</v>
      </c>
      <c r="E130" s="58">
        <v>-0.5833196359999967</v>
      </c>
      <c r="F130" s="59"/>
      <c r="G130" s="58">
        <v>-0.60410499999999989</v>
      </c>
      <c r="H130" s="58"/>
      <c r="I130" s="58"/>
      <c r="J130" s="58">
        <v>-0.60624</v>
      </c>
      <c r="K130" s="58">
        <v>-0.60745000000000005</v>
      </c>
      <c r="L130" s="58">
        <v>-0.61314465801001194</v>
      </c>
      <c r="M130" s="58">
        <v>-0.61641000000000001</v>
      </c>
      <c r="N130" s="58">
        <v>-0.61614000000000002</v>
      </c>
      <c r="O130" s="58">
        <v>-0.62065999999999988</v>
      </c>
      <c r="P130" s="58">
        <v>-0.62334999999999996</v>
      </c>
      <c r="Q130" s="58"/>
      <c r="R130" s="58">
        <v>-0.62934999999999997</v>
      </c>
      <c r="S130" s="58">
        <v>-0.63156817408906873</v>
      </c>
      <c r="T130" s="58">
        <v>-0.63288999999999995</v>
      </c>
      <c r="U130" s="58">
        <v>-0.64056999999999997</v>
      </c>
      <c r="V130" s="58">
        <v>-0.64627000000000001</v>
      </c>
      <c r="W130" s="58">
        <v>-0.65007999999999999</v>
      </c>
      <c r="X130" s="58">
        <v>-0.65412999999999999</v>
      </c>
      <c r="Y130" s="58">
        <v>-0.65995000000000004</v>
      </c>
      <c r="Z130" s="58">
        <v>-0.66190000000000004</v>
      </c>
      <c r="AA130" s="58"/>
      <c r="AB130" s="92"/>
      <c r="AC130" s="112">
        <v>-2.0785364000003193E-2</v>
      </c>
      <c r="AD130" s="92"/>
      <c r="AE130" s="92"/>
      <c r="AF130" s="112">
        <v>-2.135000000000109E-3</v>
      </c>
      <c r="AG130" s="92">
        <v>-1.2100000000000444E-3</v>
      </c>
      <c r="AH130" s="92">
        <v>-5.6946580100118993E-3</v>
      </c>
      <c r="AI130" s="92">
        <v>-3.2653419899880687E-3</v>
      </c>
      <c r="AJ130" s="92">
        <v>2.6999999999999247E-4</v>
      </c>
      <c r="AK130" s="112">
        <v>-4.5199999999998575E-3</v>
      </c>
      <c r="AL130" s="112">
        <v>-2.6900000000000812E-3</v>
      </c>
      <c r="AM130" s="112"/>
      <c r="AN130" s="112">
        <v>-6.0000000000000053E-3</v>
      </c>
      <c r="AO130" s="92">
        <v>-2.2181740890687696E-3</v>
      </c>
      <c r="AP130" s="92">
        <v>-1.321825910931218E-3</v>
      </c>
      <c r="AQ130" s="112">
        <v>-7.6800000000000201E-3</v>
      </c>
      <c r="AR130" s="112">
        <v>-5.7000000000000384E-3</v>
      </c>
      <c r="AS130" s="112">
        <v>-3.8099999999999801E-3</v>
      </c>
      <c r="AT130" s="112">
        <v>-4.049999999999998E-3</v>
      </c>
      <c r="AU130" s="112">
        <v>-5.8200000000000474E-3</v>
      </c>
      <c r="AV130" s="112">
        <v>-1.9500000000000073E-3</v>
      </c>
      <c r="AW130" s="92"/>
      <c r="AX130" s="114">
        <v>-7.8580364000003344E-2</v>
      </c>
      <c r="AY130" s="115">
        <v>-5.7795000000000152E-2</v>
      </c>
    </row>
    <row r="131" spans="2:53">
      <c r="B131" s="52" t="s">
        <v>137</v>
      </c>
      <c r="C131" s="55"/>
      <c r="D131" s="14">
        <v>1700.8890000000001</v>
      </c>
      <c r="E131" s="58">
        <v>-0.58193963599999676</v>
      </c>
      <c r="F131" s="59"/>
      <c r="G131" s="58">
        <v>-0.60389499999999963</v>
      </c>
      <c r="H131" s="58"/>
      <c r="I131" s="58"/>
      <c r="J131" s="58">
        <v>-0.60616000000000003</v>
      </c>
      <c r="K131" s="58">
        <v>-0.60760499999999995</v>
      </c>
      <c r="L131" s="58">
        <v>-0.61352049244941187</v>
      </c>
      <c r="M131" s="58">
        <v>-0.61675999999999997</v>
      </c>
      <c r="N131" s="58">
        <v>-0.61665999999999999</v>
      </c>
      <c r="O131" s="58">
        <v>-0.62137999999999982</v>
      </c>
      <c r="P131" s="58">
        <v>-0.62426999999999999</v>
      </c>
      <c r="Q131" s="58"/>
      <c r="R131" s="58">
        <v>-0.63029000000000002</v>
      </c>
      <c r="S131" s="58">
        <v>-0.63254817408906883</v>
      </c>
      <c r="T131" s="58">
        <v>-0.63422999999999996</v>
      </c>
      <c r="U131" s="58">
        <v>-0.64227999999999996</v>
      </c>
      <c r="V131" s="58">
        <v>-0.64810999999999996</v>
      </c>
      <c r="W131" s="58">
        <v>-0.65233999999999992</v>
      </c>
      <c r="X131" s="58">
        <v>-0.65666999999999998</v>
      </c>
      <c r="Y131" s="58">
        <v>-0.66276000000000002</v>
      </c>
      <c r="Z131" s="58">
        <v>-0.66486000000000001</v>
      </c>
      <c r="AA131" s="58"/>
      <c r="AB131" s="92"/>
      <c r="AC131" s="112">
        <v>-2.1955364000002864E-2</v>
      </c>
      <c r="AD131" s="92"/>
      <c r="AE131" s="92"/>
      <c r="AF131" s="112">
        <v>-2.2650000000004056E-3</v>
      </c>
      <c r="AG131" s="92">
        <v>-1.4449999999999186E-3</v>
      </c>
      <c r="AH131" s="92">
        <v>-5.9154924494119188E-3</v>
      </c>
      <c r="AI131" s="92">
        <v>-3.2395075505881055E-3</v>
      </c>
      <c r="AJ131" s="92">
        <v>9.9999999999988987E-5</v>
      </c>
      <c r="AK131" s="112">
        <v>-4.7199999999998354E-3</v>
      </c>
      <c r="AL131" s="112">
        <v>-2.8900000000001702E-3</v>
      </c>
      <c r="AM131" s="112"/>
      <c r="AN131" s="112">
        <v>-6.0200000000000253E-3</v>
      </c>
      <c r="AO131" s="92">
        <v>-2.2581740890688096E-3</v>
      </c>
      <c r="AP131" s="92">
        <v>-1.681825910931134E-3</v>
      </c>
      <c r="AQ131" s="112">
        <v>-8.0500000000000016E-3</v>
      </c>
      <c r="AR131" s="112">
        <v>-5.8300000000000018E-3</v>
      </c>
      <c r="AS131" s="112">
        <v>-4.229999999999956E-3</v>
      </c>
      <c r="AT131" s="112">
        <v>-4.330000000000056E-3</v>
      </c>
      <c r="AU131" s="112">
        <v>-6.0900000000000398E-3</v>
      </c>
      <c r="AV131" s="112">
        <v>-2.0999999999999908E-3</v>
      </c>
      <c r="AW131" s="92"/>
      <c r="AX131" s="114">
        <v>-8.2920364000003244E-2</v>
      </c>
      <c r="AY131" s="115">
        <v>-6.096500000000038E-2</v>
      </c>
      <c r="BA131" s="106"/>
    </row>
    <row r="132" spans="2:53">
      <c r="B132" s="52" t="s">
        <v>138</v>
      </c>
      <c r="D132" s="14">
        <v>1715.8970000000002</v>
      </c>
      <c r="E132" s="58">
        <v>-0.57333963599999671</v>
      </c>
      <c r="F132" s="59"/>
      <c r="G132" s="58">
        <v>-0.59555749999999952</v>
      </c>
      <c r="H132" s="58"/>
      <c r="I132" s="58"/>
      <c r="J132" s="58">
        <v>-0.59809000000000001</v>
      </c>
      <c r="K132" s="58">
        <v>-0.59987999999999997</v>
      </c>
      <c r="L132" s="58">
        <v>-0.60571632272130616</v>
      </c>
      <c r="M132" s="58">
        <v>-0.60928000000000004</v>
      </c>
      <c r="N132" s="58">
        <v>-0.60919999999999996</v>
      </c>
      <c r="O132" s="58">
        <v>-0.61398999999999981</v>
      </c>
      <c r="P132" s="58">
        <v>-0.61699000000000004</v>
      </c>
      <c r="Q132" s="58"/>
      <c r="R132" s="58">
        <v>-0.62326000000000004</v>
      </c>
      <c r="S132" s="58">
        <v>-0.62576817408906882</v>
      </c>
      <c r="T132" s="58">
        <v>-0.62729000000000001</v>
      </c>
      <c r="U132" s="58">
        <v>-0.63556999999999997</v>
      </c>
      <c r="V132" s="58">
        <v>-0.64158000000000004</v>
      </c>
      <c r="W132" s="58">
        <v>-0.64573000000000003</v>
      </c>
      <c r="X132" s="58">
        <v>-0.65027000000000001</v>
      </c>
      <c r="Y132" s="58">
        <v>-0.65624000000000005</v>
      </c>
      <c r="Z132" s="58">
        <v>-0.65844000000000003</v>
      </c>
      <c r="AA132" s="58"/>
      <c r="AB132" s="92"/>
      <c r="AC132" s="112">
        <v>-2.2217864000002807E-2</v>
      </c>
      <c r="AD132" s="92"/>
      <c r="AE132" s="92"/>
      <c r="AF132" s="112">
        <v>-2.5325000000004927E-3</v>
      </c>
      <c r="AG132" s="92">
        <v>-1.7899999999999583E-3</v>
      </c>
      <c r="AH132" s="92">
        <v>-5.8363227213061863E-3</v>
      </c>
      <c r="AI132" s="92">
        <v>-3.5636772786938886E-3</v>
      </c>
      <c r="AJ132" s="92">
        <v>8.0000000000080007E-5</v>
      </c>
      <c r="AK132" s="112">
        <v>-4.7899999999998499E-3</v>
      </c>
      <c r="AL132" s="112">
        <v>-3.0000000000002247E-3</v>
      </c>
      <c r="AM132" s="112"/>
      <c r="AN132" s="112">
        <v>-6.2699999999999978E-3</v>
      </c>
      <c r="AO132" s="92">
        <v>-2.508174089068782E-3</v>
      </c>
      <c r="AP132" s="92">
        <v>-1.521825910931196E-3</v>
      </c>
      <c r="AQ132" s="112">
        <v>-8.2799999999999541E-3</v>
      </c>
      <c r="AR132" s="112">
        <v>-6.0100000000000708E-3</v>
      </c>
      <c r="AS132" s="112">
        <v>-4.149999999999987E-3</v>
      </c>
      <c r="AT132" s="112">
        <v>-4.5399999999999885E-3</v>
      </c>
      <c r="AU132" s="112">
        <v>-5.9700000000000308E-3</v>
      </c>
      <c r="AV132" s="112">
        <v>-2.1999999999999797E-3</v>
      </c>
      <c r="AW132" s="92"/>
      <c r="AX132" s="114">
        <v>-8.5100364000003315E-2</v>
      </c>
      <c r="AY132" s="115">
        <v>-6.2882500000000507E-2</v>
      </c>
      <c r="BA132" s="106"/>
    </row>
    <row r="133" spans="2:53">
      <c r="B133" s="52" t="s">
        <v>139</v>
      </c>
      <c r="D133" s="14">
        <v>1730.8910000000001</v>
      </c>
      <c r="E133" s="58">
        <v>-0.58210963599999677</v>
      </c>
      <c r="F133" s="59"/>
      <c r="G133" s="58">
        <v>-0.60539499999999946</v>
      </c>
      <c r="H133" s="58"/>
      <c r="I133" s="58"/>
      <c r="J133" s="58">
        <v>-0.60797999999999996</v>
      </c>
      <c r="K133" s="58">
        <v>-0.60997000000000012</v>
      </c>
      <c r="L133" s="58">
        <v>-0.61611215688287224</v>
      </c>
      <c r="M133" s="58">
        <v>-0.61967000000000005</v>
      </c>
      <c r="N133" s="58">
        <v>-0.61973</v>
      </c>
      <c r="O133" s="58">
        <v>-0.62471999999999983</v>
      </c>
      <c r="P133" s="58">
        <v>-0.62792999999999999</v>
      </c>
      <c r="Q133" s="58"/>
      <c r="R133" s="58">
        <v>-0.63431999999999999</v>
      </c>
      <c r="S133" s="58">
        <v>-0.63682817408906878</v>
      </c>
      <c r="T133" s="58">
        <v>-0.63863999999999999</v>
      </c>
      <c r="U133" s="58">
        <v>-0.64724000000000004</v>
      </c>
      <c r="V133" s="58">
        <v>-0.65332999999999997</v>
      </c>
      <c r="W133" s="58">
        <v>-0.65766999999999998</v>
      </c>
      <c r="X133" s="58">
        <v>-0.66222000000000003</v>
      </c>
      <c r="Y133" s="58">
        <v>-0.66810000000000003</v>
      </c>
      <c r="Z133" s="58">
        <v>-0.67042000000000002</v>
      </c>
      <c r="AA133" s="58"/>
      <c r="AB133" s="92"/>
      <c r="AC133" s="112">
        <v>-2.3285364000002695E-2</v>
      </c>
      <c r="AD133" s="92"/>
      <c r="AE133" s="92"/>
      <c r="AF133" s="112">
        <v>-2.5850000000005036E-3</v>
      </c>
      <c r="AG133" s="92">
        <v>-1.9900000000001583E-3</v>
      </c>
      <c r="AH133" s="92">
        <v>-6.1421568828721185E-3</v>
      </c>
      <c r="AI133" s="92">
        <v>-3.5578431171278124E-3</v>
      </c>
      <c r="AJ133" s="92">
        <v>-5.9999999999948983E-5</v>
      </c>
      <c r="AK133" s="112">
        <v>-4.9899999999998279E-3</v>
      </c>
      <c r="AL133" s="112">
        <v>-3.2100000000001572E-3</v>
      </c>
      <c r="AM133" s="112"/>
      <c r="AN133" s="112">
        <v>-6.3900000000000068E-3</v>
      </c>
      <c r="AO133" s="92">
        <v>-2.508174089068782E-3</v>
      </c>
      <c r="AP133" s="92">
        <v>-1.8118259109312085E-3</v>
      </c>
      <c r="AQ133" s="112">
        <v>-8.600000000000052E-3</v>
      </c>
      <c r="AR133" s="112">
        <v>-6.0899999999999288E-3</v>
      </c>
      <c r="AS133" s="112">
        <v>-4.3400000000000105E-3</v>
      </c>
      <c r="AT133" s="112">
        <v>-4.550000000000054E-3</v>
      </c>
      <c r="AU133" s="112">
        <v>-5.8799999999999963E-3</v>
      </c>
      <c r="AV133" s="112">
        <v>-2.3199999999999887E-3</v>
      </c>
      <c r="AW133" s="92"/>
      <c r="AX133" s="114">
        <v>-8.831036400000325E-2</v>
      </c>
      <c r="AY133" s="115">
        <v>-6.5025000000000555E-2</v>
      </c>
      <c r="BA133" s="107"/>
    </row>
    <row r="134" spans="2:53">
      <c r="B134" s="52" t="s">
        <v>140</v>
      </c>
      <c r="D134" s="14">
        <v>1745.8880000000001</v>
      </c>
      <c r="E134" s="58">
        <v>-0.58296963599999674</v>
      </c>
      <c r="F134" s="59"/>
      <c r="G134" s="58">
        <v>-0.61051499999999947</v>
      </c>
      <c r="H134" s="58"/>
      <c r="I134" s="58"/>
      <c r="J134" s="58">
        <v>-0.61473999999999995</v>
      </c>
      <c r="K134" s="58">
        <v>-0.617035</v>
      </c>
      <c r="L134" s="58">
        <v>-0.62328799021093739</v>
      </c>
      <c r="M134" s="58">
        <v>-0.62773999999999996</v>
      </c>
      <c r="N134" s="58">
        <v>-0.62792999999999999</v>
      </c>
      <c r="O134" s="58">
        <v>-0.63308999999999982</v>
      </c>
      <c r="P134" s="58">
        <v>-0.63683999999999996</v>
      </c>
      <c r="Q134" s="58"/>
      <c r="R134" s="58">
        <v>-0.64373000000000002</v>
      </c>
      <c r="S134" s="58">
        <v>-0.64680817408906877</v>
      </c>
      <c r="T134" s="58">
        <v>-0.64880000000000004</v>
      </c>
      <c r="U134" s="58">
        <v>-0.65805999999999998</v>
      </c>
      <c r="V134" s="58">
        <v>-0.66483999999999999</v>
      </c>
      <c r="W134" s="58">
        <v>-0.66960999999999993</v>
      </c>
      <c r="X134" s="58">
        <v>-0.67483000000000004</v>
      </c>
      <c r="Y134" s="58">
        <v>-0.68128</v>
      </c>
      <c r="Z134" s="58">
        <v>-0.68418000000000001</v>
      </c>
      <c r="AA134" s="58"/>
      <c r="AB134" s="92"/>
      <c r="AC134" s="112">
        <v>-2.7545364000002737E-2</v>
      </c>
      <c r="AD134" s="92"/>
      <c r="AE134" s="92"/>
      <c r="AF134" s="112">
        <v>-4.2250000000004784E-3</v>
      </c>
      <c r="AG134" s="92">
        <v>-2.295000000000047E-3</v>
      </c>
      <c r="AH134" s="92">
        <v>-6.2529902109373925E-3</v>
      </c>
      <c r="AI134" s="92">
        <v>-4.4520097890625721E-3</v>
      </c>
      <c r="AJ134" s="92">
        <v>-1.9000000000002348E-4</v>
      </c>
      <c r="AK134" s="112">
        <v>-5.1599999999998314E-3</v>
      </c>
      <c r="AL134" s="112">
        <v>-3.7500000000001421E-3</v>
      </c>
      <c r="AM134" s="112"/>
      <c r="AN134" s="112">
        <v>-6.8900000000000627E-3</v>
      </c>
      <c r="AO134" s="92">
        <v>-3.0781740890687415E-3</v>
      </c>
      <c r="AP134" s="92">
        <v>-1.9918259109312775E-3</v>
      </c>
      <c r="AQ134" s="112">
        <v>-9.2599999999999349E-3</v>
      </c>
      <c r="AR134" s="112">
        <v>-6.7800000000000082E-3</v>
      </c>
      <c r="AS134" s="112">
        <v>-4.769999999999941E-3</v>
      </c>
      <c r="AT134" s="112">
        <v>-5.2200000000001134E-3</v>
      </c>
      <c r="AU134" s="112">
        <v>-6.4499999999999558E-3</v>
      </c>
      <c r="AV134" s="112">
        <v>-2.9000000000000137E-3</v>
      </c>
      <c r="AW134" s="92"/>
      <c r="AX134" s="114">
        <v>-0.10121036400000327</v>
      </c>
      <c r="AY134" s="115">
        <v>-7.3665000000000536E-2</v>
      </c>
    </row>
    <row r="135" spans="2:53">
      <c r="B135" s="52" t="s">
        <v>141</v>
      </c>
      <c r="D135" s="14">
        <v>1760.884</v>
      </c>
      <c r="E135" s="58">
        <v>-0.58230963599999674</v>
      </c>
      <c r="F135" s="59"/>
      <c r="G135" s="58">
        <v>-0.6147249999999993</v>
      </c>
      <c r="H135" s="58"/>
      <c r="I135" s="58"/>
      <c r="J135" s="58">
        <v>-0.61929000000000001</v>
      </c>
      <c r="K135" s="58">
        <v>-0.62206000000000006</v>
      </c>
      <c r="L135" s="58">
        <v>-0.62913382381683602</v>
      </c>
      <c r="M135" s="58">
        <v>-0.63360000000000005</v>
      </c>
      <c r="N135" s="58">
        <v>-0.63395000000000001</v>
      </c>
      <c r="O135" s="58">
        <v>-0.63985999999999987</v>
      </c>
      <c r="P135" s="58">
        <v>-0.64390000000000003</v>
      </c>
      <c r="Q135" s="58"/>
      <c r="R135" s="58">
        <v>-0.65129000000000004</v>
      </c>
      <c r="S135" s="58">
        <v>-0.65430817408906883</v>
      </c>
      <c r="T135" s="58">
        <v>-0.65658000000000005</v>
      </c>
      <c r="U135" s="58">
        <v>-0.66662999999999994</v>
      </c>
      <c r="V135" s="58">
        <v>-0.67379</v>
      </c>
      <c r="W135" s="58">
        <v>-0.67901</v>
      </c>
      <c r="X135" s="58">
        <v>-0.68437999999999999</v>
      </c>
      <c r="Y135" s="58">
        <v>-0.69118000000000002</v>
      </c>
      <c r="Z135" s="58">
        <v>-0.69406999999999996</v>
      </c>
      <c r="AA135" s="58"/>
      <c r="AB135" s="92"/>
      <c r="AC135" s="112">
        <v>-3.2415364000002556E-2</v>
      </c>
      <c r="AD135" s="92"/>
      <c r="AE135" s="92"/>
      <c r="AF135" s="112">
        <v>-4.5650000000007074E-3</v>
      </c>
      <c r="AG135" s="92">
        <v>-2.7700000000000502E-3</v>
      </c>
      <c r="AH135" s="92">
        <v>-7.0738238168359668E-3</v>
      </c>
      <c r="AI135" s="92">
        <v>-4.4661761831640279E-3</v>
      </c>
      <c r="AJ135" s="92">
        <v>-3.4999999999996145E-4</v>
      </c>
      <c r="AK135" s="112">
        <v>-5.9099999999998598E-3</v>
      </c>
      <c r="AL135" s="112">
        <v>-4.0400000000001546E-3</v>
      </c>
      <c r="AM135" s="112"/>
      <c r="AN135" s="112">
        <v>-7.3900000000000077E-3</v>
      </c>
      <c r="AO135" s="92">
        <v>-3.0181740890687925E-3</v>
      </c>
      <c r="AP135" s="92">
        <v>-2.2718259109312244E-3</v>
      </c>
      <c r="AQ135" s="112">
        <v>-1.0049999999999892E-2</v>
      </c>
      <c r="AR135" s="112">
        <v>-7.1600000000000552E-3</v>
      </c>
      <c r="AS135" s="112">
        <v>-5.2200000000000024E-3</v>
      </c>
      <c r="AT135" s="112">
        <v>-5.3699999999999859E-3</v>
      </c>
      <c r="AU135" s="112">
        <v>-6.8000000000000282E-3</v>
      </c>
      <c r="AV135" s="112">
        <v>-2.8899999999999482E-3</v>
      </c>
      <c r="AW135" s="92"/>
      <c r="AX135" s="114">
        <v>-0.11176036400000322</v>
      </c>
      <c r="AY135" s="115">
        <v>-7.9345000000000665E-2</v>
      </c>
    </row>
    <row r="136" spans="2:53">
      <c r="B136" s="52" t="s">
        <v>142</v>
      </c>
      <c r="D136" s="14">
        <v>1775.8880000000001</v>
      </c>
      <c r="E136" s="58">
        <v>-0.57132963599999675</v>
      </c>
      <c r="F136" s="59"/>
      <c r="G136" s="58">
        <v>-0.60527999999999915</v>
      </c>
      <c r="H136" s="58"/>
      <c r="I136" s="58"/>
      <c r="J136" s="58">
        <v>-0.61080999999999996</v>
      </c>
      <c r="K136" s="58">
        <v>-0.61370000000000002</v>
      </c>
      <c r="L136" s="58">
        <v>-0.62064965520006521</v>
      </c>
      <c r="M136" s="58">
        <v>-0.62568000000000001</v>
      </c>
      <c r="N136" s="58">
        <v>-0.62607000000000002</v>
      </c>
      <c r="O136" s="58">
        <v>-0.63185999999999987</v>
      </c>
      <c r="P136" s="58">
        <v>-0.63610999999999995</v>
      </c>
      <c r="Q136" s="58"/>
      <c r="R136" s="58">
        <v>-0.64363999999999999</v>
      </c>
      <c r="S136" s="58">
        <v>-0.64715817408906884</v>
      </c>
      <c r="T136" s="58">
        <v>-0.64947999999999995</v>
      </c>
      <c r="U136" s="58">
        <v>-0.65971999999999997</v>
      </c>
      <c r="V136" s="58">
        <v>-0.66722999999999999</v>
      </c>
      <c r="W136" s="58">
        <v>-0.67270999999999992</v>
      </c>
      <c r="X136" s="58">
        <v>-0.67850999999999995</v>
      </c>
      <c r="Y136" s="58">
        <v>-0.68562000000000001</v>
      </c>
      <c r="Z136" s="58">
        <v>-0.68886000000000003</v>
      </c>
      <c r="AA136" s="58"/>
      <c r="AB136" s="92"/>
      <c r="AC136" s="112">
        <v>-3.3950364000002398E-2</v>
      </c>
      <c r="AD136" s="92"/>
      <c r="AE136" s="92"/>
      <c r="AF136" s="112">
        <v>-5.530000000000812E-3</v>
      </c>
      <c r="AG136" s="92">
        <v>-2.8900000000000592E-3</v>
      </c>
      <c r="AH136" s="92">
        <v>-6.9496552000651857E-3</v>
      </c>
      <c r="AI136" s="92">
        <v>-5.030344799934805E-3</v>
      </c>
      <c r="AJ136" s="92">
        <v>-3.9000000000000146E-4</v>
      </c>
      <c r="AK136" s="112">
        <v>-5.7899999999998508E-3</v>
      </c>
      <c r="AL136" s="112">
        <v>-4.250000000000087E-3</v>
      </c>
      <c r="AM136" s="112"/>
      <c r="AN136" s="112">
        <v>-7.5300000000000367E-3</v>
      </c>
      <c r="AO136" s="92">
        <v>-3.5181740890688484E-3</v>
      </c>
      <c r="AP136" s="92">
        <v>-2.3218259109311079E-3</v>
      </c>
      <c r="AQ136" s="112">
        <v>-1.0240000000000027E-2</v>
      </c>
      <c r="AR136" s="112">
        <v>-7.5100000000000167E-3</v>
      </c>
      <c r="AS136" s="112">
        <v>-5.4799999999999294E-3</v>
      </c>
      <c r="AT136" s="112">
        <v>-5.8000000000000274E-3</v>
      </c>
      <c r="AU136" s="112">
        <v>-7.1100000000000607E-3</v>
      </c>
      <c r="AV136" s="112">
        <v>-3.2400000000000206E-3</v>
      </c>
      <c r="AW136" s="92"/>
      <c r="AX136" s="114">
        <v>-0.11753036400000327</v>
      </c>
      <c r="AY136" s="115">
        <v>-8.3580000000000876E-2</v>
      </c>
    </row>
    <row r="137" spans="2:53">
      <c r="B137" s="61" t="s">
        <v>18</v>
      </c>
      <c r="C137" s="66"/>
      <c r="D137" s="62">
        <v>1777.9899000000003</v>
      </c>
      <c r="E137" s="63">
        <v>-0.58008963599999674</v>
      </c>
      <c r="F137" s="64">
        <v>-0.59528963599999685</v>
      </c>
      <c r="G137" s="63">
        <v>-0.61247249999999909</v>
      </c>
      <c r="H137" s="63"/>
      <c r="I137" s="63"/>
      <c r="J137" s="63">
        <v>-0.61748999999999998</v>
      </c>
      <c r="K137" s="63">
        <v>-0.62023500000000009</v>
      </c>
      <c r="L137" s="63">
        <v>-0.62751907122142014</v>
      </c>
      <c r="M137" s="63">
        <v>-0.63195999999999997</v>
      </c>
      <c r="N137" s="63">
        <v>-0.63249999999999995</v>
      </c>
      <c r="O137" s="63">
        <v>-0.63847999999999983</v>
      </c>
      <c r="P137" s="63">
        <v>-0.64268999999999998</v>
      </c>
      <c r="Q137" s="63"/>
      <c r="R137" s="63">
        <v>-0.65022999999999997</v>
      </c>
      <c r="S137" s="63">
        <v>-0.65330817408906883</v>
      </c>
      <c r="T137" s="63">
        <v>-0.65571000000000002</v>
      </c>
      <c r="U137" s="63">
        <v>-0.66608000000000001</v>
      </c>
      <c r="V137" s="63">
        <v>-0.67332000000000003</v>
      </c>
      <c r="W137" s="63">
        <v>-0.67882999999999993</v>
      </c>
      <c r="X137" s="63">
        <v>-0.68422000000000005</v>
      </c>
      <c r="Y137" s="63">
        <v>-0.69133</v>
      </c>
      <c r="Z137" s="63">
        <v>-0.69430000000000003</v>
      </c>
      <c r="AA137" s="63"/>
      <c r="AB137" s="92">
        <v>-1.5200000000000102E-2</v>
      </c>
      <c r="AC137" s="92">
        <v>-1.718286400000224E-2</v>
      </c>
      <c r="AD137" s="92"/>
      <c r="AE137" s="92"/>
      <c r="AF137" s="112">
        <v>-5.0175000000008962E-3</v>
      </c>
      <c r="AG137" s="92">
        <v>-2.7450000000001085E-3</v>
      </c>
      <c r="AH137" s="92">
        <v>-7.284071221420052E-3</v>
      </c>
      <c r="AI137" s="92">
        <v>-4.4409287785798224E-3</v>
      </c>
      <c r="AJ137" s="92">
        <v>-5.3999999999998494E-4</v>
      </c>
      <c r="AK137" s="112">
        <v>-5.9799999999998743E-3</v>
      </c>
      <c r="AL137" s="112">
        <v>-4.2100000000001581E-3</v>
      </c>
      <c r="AM137" s="112"/>
      <c r="AN137" s="112">
        <v>-7.5399999999999912E-3</v>
      </c>
      <c r="AO137" s="92">
        <v>-3.0781740890688525E-3</v>
      </c>
      <c r="AP137" s="92">
        <v>-2.4018259109311879E-3</v>
      </c>
      <c r="AQ137" s="112">
        <v>-1.036999999999999E-2</v>
      </c>
      <c r="AR137" s="112">
        <v>-7.2400000000000242E-3</v>
      </c>
      <c r="AS137" s="112">
        <v>-5.5099999999999039E-3</v>
      </c>
      <c r="AT137" s="112">
        <v>-5.3900000000001169E-3</v>
      </c>
      <c r="AU137" s="112">
        <v>-7.1099999999999497E-3</v>
      </c>
      <c r="AV137" s="112">
        <v>-2.9700000000000282E-3</v>
      </c>
      <c r="AW137" s="92"/>
      <c r="AX137" s="114">
        <v>-0.11421036400000328</v>
      </c>
      <c r="AY137" s="115">
        <v>-8.1827500000000941E-2</v>
      </c>
    </row>
    <row r="138" spans="2:53">
      <c r="B138" s="52" t="s">
        <v>143</v>
      </c>
      <c r="C138" s="73"/>
      <c r="D138" s="14">
        <v>1790.8770000000002</v>
      </c>
      <c r="E138" s="58">
        <v>-0.57933963599999672</v>
      </c>
      <c r="F138" s="64"/>
      <c r="G138" s="58">
        <v>-0.61255999999999999</v>
      </c>
      <c r="H138" s="58"/>
      <c r="I138" s="58"/>
      <c r="J138" s="58">
        <v>-0.61709000000000003</v>
      </c>
      <c r="K138" s="58">
        <v>-0.6197950000000001</v>
      </c>
      <c r="L138" s="58">
        <v>-0.62665549075079985</v>
      </c>
      <c r="M138" s="58">
        <v>-0.63104000000000005</v>
      </c>
      <c r="N138" s="58">
        <v>-0.63131000000000004</v>
      </c>
      <c r="O138" s="58">
        <v>-0.63679999999999981</v>
      </c>
      <c r="P138" s="58">
        <v>-0.64075000000000004</v>
      </c>
      <c r="Q138" s="58"/>
      <c r="R138" s="58">
        <v>-0.64781</v>
      </c>
      <c r="S138" s="58">
        <v>-0.65092817408906878</v>
      </c>
      <c r="T138" s="58">
        <v>-0.65285000000000004</v>
      </c>
      <c r="U138" s="58">
        <v>-0.66261000000000003</v>
      </c>
      <c r="V138" s="58">
        <v>-0.66949999999999998</v>
      </c>
      <c r="W138" s="58">
        <v>-0.67462</v>
      </c>
      <c r="X138" s="58">
        <v>-0.67979000000000001</v>
      </c>
      <c r="Y138" s="58">
        <v>-0.68624000000000007</v>
      </c>
      <c r="Z138" s="58">
        <v>-0.68908000000000003</v>
      </c>
      <c r="AA138" s="58"/>
      <c r="AB138" s="92"/>
      <c r="AC138" s="112">
        <v>-3.3220364000003277E-2</v>
      </c>
      <c r="AD138" s="92"/>
      <c r="AE138" s="92"/>
      <c r="AF138" s="112">
        <v>-4.530000000000034E-3</v>
      </c>
      <c r="AG138" s="92">
        <v>-2.7050000000000685E-3</v>
      </c>
      <c r="AH138" s="92">
        <v>-6.8604907507997526E-3</v>
      </c>
      <c r="AI138" s="92">
        <v>-4.3845092492001969E-3</v>
      </c>
      <c r="AJ138" s="92">
        <v>-2.6999999999999247E-4</v>
      </c>
      <c r="AK138" s="112">
        <v>-5.4899999999997728E-3</v>
      </c>
      <c r="AL138" s="112">
        <v>-3.9500000000002311E-3</v>
      </c>
      <c r="AM138" s="112"/>
      <c r="AN138" s="112">
        <v>-7.0599999999999552E-3</v>
      </c>
      <c r="AO138" s="92">
        <v>-3.1181740890687815E-3</v>
      </c>
      <c r="AP138" s="92">
        <v>-1.921825910931263E-3</v>
      </c>
      <c r="AQ138" s="112">
        <v>-9.7599999999999909E-3</v>
      </c>
      <c r="AR138" s="112">
        <v>-6.8899999999999517E-3</v>
      </c>
      <c r="AS138" s="112">
        <v>-5.1200000000000134E-3</v>
      </c>
      <c r="AT138" s="112">
        <v>-5.1700000000000079E-3</v>
      </c>
      <c r="AU138" s="112">
        <v>-6.4500000000000668E-3</v>
      </c>
      <c r="AV138" s="112">
        <v>-2.8399999999999537E-3</v>
      </c>
      <c r="AW138" s="92"/>
      <c r="AX138" s="114">
        <v>-0.10974036400000331</v>
      </c>
      <c r="AY138" s="115">
        <v>-7.6520000000000032E-2</v>
      </c>
    </row>
    <row r="139" spans="2:53">
      <c r="B139" s="52" t="s">
        <v>144</v>
      </c>
      <c r="D139" s="14">
        <v>1805.895</v>
      </c>
      <c r="E139" s="58">
        <v>-0.57020963599999674</v>
      </c>
      <c r="F139" s="59"/>
      <c r="G139" s="58">
        <v>-0.59243000000000001</v>
      </c>
      <c r="H139" s="58"/>
      <c r="I139" s="58"/>
      <c r="J139" s="58">
        <v>-0.59484000000000004</v>
      </c>
      <c r="K139" s="58">
        <v>-0.59518000000000004</v>
      </c>
      <c r="L139" s="58">
        <v>-0.60207131824435733</v>
      </c>
      <c r="M139" s="58">
        <v>-0.60526000000000002</v>
      </c>
      <c r="N139" s="58">
        <v>-0.60455000000000003</v>
      </c>
      <c r="O139" s="58">
        <v>-0.6094799999999998</v>
      </c>
      <c r="P139" s="58">
        <v>-0.61175000000000002</v>
      </c>
      <c r="Q139" s="58"/>
      <c r="R139" s="58">
        <v>-0.61785999999999996</v>
      </c>
      <c r="S139" s="58">
        <v>-0.62016817408906877</v>
      </c>
      <c r="T139" s="58">
        <v>-0.62077000000000004</v>
      </c>
      <c r="U139" s="58">
        <v>-0.62841999999999998</v>
      </c>
      <c r="V139" s="58">
        <v>-0.63331000000000004</v>
      </c>
      <c r="W139" s="58">
        <v>-0.63693</v>
      </c>
      <c r="X139" s="58">
        <v>-0.63951000000000002</v>
      </c>
      <c r="Y139" s="58">
        <v>-0.64451999999999998</v>
      </c>
      <c r="Z139" s="58">
        <v>-0.64602000000000004</v>
      </c>
      <c r="AA139" s="58"/>
      <c r="AB139" s="92"/>
      <c r="AC139" s="112">
        <v>-2.2220364000003268E-2</v>
      </c>
      <c r="AD139" s="92"/>
      <c r="AE139" s="92"/>
      <c r="AF139" s="112">
        <v>-2.4100000000000232E-3</v>
      </c>
      <c r="AG139" s="92">
        <v>-3.4000000000000696E-4</v>
      </c>
      <c r="AH139" s="92">
        <v>-6.8913182443572918E-3</v>
      </c>
      <c r="AI139" s="92">
        <v>-3.1886817556426861E-3</v>
      </c>
      <c r="AJ139" s="92">
        <v>7.0999999999998842E-4</v>
      </c>
      <c r="AK139" s="112">
        <v>-4.9299999999997679E-3</v>
      </c>
      <c r="AL139" s="112">
        <v>-2.2700000000002163E-3</v>
      </c>
      <c r="AM139" s="112"/>
      <c r="AN139" s="112">
        <v>-6.1099999999999488E-3</v>
      </c>
      <c r="AO139" s="92">
        <v>-2.3081740890688041E-3</v>
      </c>
      <c r="AP139" s="92">
        <v>-6.0182591093127513E-4</v>
      </c>
      <c r="AQ139" s="112">
        <v>-7.6499999999999346E-3</v>
      </c>
      <c r="AR139" s="112">
        <v>-4.890000000000061E-3</v>
      </c>
      <c r="AS139" s="112">
        <v>-3.6199999999999566E-3</v>
      </c>
      <c r="AT139" s="112">
        <v>-2.5800000000000267E-3</v>
      </c>
      <c r="AU139" s="112">
        <v>-5.0099999999999589E-3</v>
      </c>
      <c r="AV139" s="112">
        <v>-1.5000000000000568E-3</v>
      </c>
      <c r="AW139" s="92"/>
      <c r="AX139" s="114">
        <v>-7.5810364000003294E-2</v>
      </c>
      <c r="AY139" s="115">
        <v>-5.3590000000000027E-2</v>
      </c>
    </row>
    <row r="140" spans="2:53">
      <c r="B140" s="52" t="s">
        <v>145</v>
      </c>
      <c r="D140" s="14">
        <v>1820.8920000000001</v>
      </c>
      <c r="E140" s="58">
        <v>-0.57406963599999672</v>
      </c>
      <c r="F140" s="59"/>
      <c r="G140" s="58">
        <v>-0.59699749999999985</v>
      </c>
      <c r="H140" s="58"/>
      <c r="I140" s="58"/>
      <c r="J140" s="58">
        <v>-0.59928000000000003</v>
      </c>
      <c r="K140" s="58">
        <v>-0.59955999999999998</v>
      </c>
      <c r="L140" s="58">
        <v>-0.6065071515724223</v>
      </c>
      <c r="M140" s="58">
        <v>-0.60943999999999998</v>
      </c>
      <c r="N140" s="58">
        <v>-0.60895999999999995</v>
      </c>
      <c r="O140" s="58">
        <v>-0.61398999999999981</v>
      </c>
      <c r="P140" s="58">
        <v>-0.61624000000000001</v>
      </c>
      <c r="Q140" s="58"/>
      <c r="R140" s="58">
        <v>-0.62241999999999997</v>
      </c>
      <c r="S140" s="58">
        <v>-0.62454817408906882</v>
      </c>
      <c r="T140" s="58">
        <v>-0.62541999999999998</v>
      </c>
      <c r="U140" s="58">
        <v>-0.63326000000000005</v>
      </c>
      <c r="V140" s="58">
        <v>-0.63815999999999995</v>
      </c>
      <c r="W140" s="58">
        <v>-0.64193999999999996</v>
      </c>
      <c r="X140" s="58">
        <v>-0.64478999999999997</v>
      </c>
      <c r="Y140" s="58">
        <v>-0.65007000000000004</v>
      </c>
      <c r="Z140" s="58">
        <v>-0.65164</v>
      </c>
      <c r="AA140" s="58"/>
      <c r="AB140" s="92"/>
      <c r="AC140" s="112">
        <v>-2.2927864000003129E-2</v>
      </c>
      <c r="AD140" s="92"/>
      <c r="AE140" s="92"/>
      <c r="AF140" s="112">
        <v>-2.2825000000001872E-3</v>
      </c>
      <c r="AG140" s="92">
        <v>-2.7999999999994696E-4</v>
      </c>
      <c r="AH140" s="92">
        <v>-6.9471515724223165E-3</v>
      </c>
      <c r="AI140" s="92">
        <v>-2.9328484275776834E-3</v>
      </c>
      <c r="AJ140" s="92">
        <v>4.8000000000003595E-4</v>
      </c>
      <c r="AK140" s="112">
        <v>-5.0299999999998679E-3</v>
      </c>
      <c r="AL140" s="112">
        <v>-2.2500000000001963E-3</v>
      </c>
      <c r="AM140" s="112"/>
      <c r="AN140" s="112">
        <v>-6.1799999999999633E-3</v>
      </c>
      <c r="AO140" s="92">
        <v>-2.1281740890688461E-3</v>
      </c>
      <c r="AP140" s="92">
        <v>-8.7182591093115658E-4</v>
      </c>
      <c r="AQ140" s="112">
        <v>-7.8400000000000691E-3</v>
      </c>
      <c r="AR140" s="112">
        <v>-4.8999999999999044E-3</v>
      </c>
      <c r="AS140" s="112">
        <v>-3.7800000000000056E-3</v>
      </c>
      <c r="AT140" s="112">
        <v>-2.8500000000000192E-3</v>
      </c>
      <c r="AU140" s="112">
        <v>-5.2800000000000624E-3</v>
      </c>
      <c r="AV140" s="112">
        <v>-1.5699999999999603E-3</v>
      </c>
      <c r="AW140" s="92"/>
      <c r="AX140" s="114">
        <v>-7.7570364000003278E-2</v>
      </c>
      <c r="AY140" s="115">
        <v>-5.4642500000000149E-2</v>
      </c>
    </row>
    <row r="141" spans="2:53">
      <c r="B141" s="52" t="s">
        <v>146</v>
      </c>
      <c r="D141" s="14">
        <v>1835.8890000000001</v>
      </c>
      <c r="E141" s="58">
        <v>-0.5727596359999968</v>
      </c>
      <c r="F141" s="59"/>
      <c r="G141" s="58">
        <v>-0.59796999999999967</v>
      </c>
      <c r="H141" s="58"/>
      <c r="I141" s="58"/>
      <c r="J141" s="58">
        <v>-0.60109999999999997</v>
      </c>
      <c r="K141" s="58">
        <v>-0.60279500000000008</v>
      </c>
      <c r="L141" s="58">
        <v>-0.6088129849004873</v>
      </c>
      <c r="M141" s="58">
        <v>-0.61246999999999996</v>
      </c>
      <c r="N141" s="58">
        <v>-0.61234</v>
      </c>
      <c r="O141" s="58">
        <v>-0.61683999999999983</v>
      </c>
      <c r="P141" s="58">
        <v>-0.61973</v>
      </c>
      <c r="Q141" s="58"/>
      <c r="R141" s="58">
        <v>-0.62587999999999999</v>
      </c>
      <c r="S141" s="58">
        <v>-0.62862817408906879</v>
      </c>
      <c r="T141" s="58">
        <v>-0.62980000000000003</v>
      </c>
      <c r="U141" s="58">
        <v>-0.63785999999999998</v>
      </c>
      <c r="V141" s="58">
        <v>-0.64339000000000002</v>
      </c>
      <c r="W141" s="58">
        <v>-0.64730999999999994</v>
      </c>
      <c r="X141" s="58">
        <v>-0.65181</v>
      </c>
      <c r="Y141" s="58">
        <v>-0.65734999999999999</v>
      </c>
      <c r="Z141" s="58">
        <v>-0.65949999999999998</v>
      </c>
      <c r="AA141" s="58"/>
      <c r="AB141" s="92"/>
      <c r="AC141" s="112">
        <v>-2.5210364000002872E-2</v>
      </c>
      <c r="AD141" s="92"/>
      <c r="AE141" s="92"/>
      <c r="AF141" s="112">
        <v>-3.1300000000002992E-3</v>
      </c>
      <c r="AG141" s="92">
        <v>-1.6950000000001131E-3</v>
      </c>
      <c r="AH141" s="92">
        <v>-6.0179849004872166E-3</v>
      </c>
      <c r="AI141" s="92">
        <v>-3.6570150995126616E-3</v>
      </c>
      <c r="AJ141" s="92">
        <v>1.2999999999996348E-4</v>
      </c>
      <c r="AK141" s="112">
        <v>-4.4999999999998375E-3</v>
      </c>
      <c r="AL141" s="112">
        <v>-2.8900000000001702E-3</v>
      </c>
      <c r="AM141" s="112"/>
      <c r="AN141" s="112">
        <v>-6.1499999999999888E-3</v>
      </c>
      <c r="AO141" s="92">
        <v>-2.7481740890688E-3</v>
      </c>
      <c r="AP141" s="92">
        <v>-1.1718259109312346E-3</v>
      </c>
      <c r="AQ141" s="112">
        <v>-8.0599999999999561E-3</v>
      </c>
      <c r="AR141" s="112">
        <v>-5.5300000000000349E-3</v>
      </c>
      <c r="AS141" s="112">
        <v>-3.9199999999999235E-3</v>
      </c>
      <c r="AT141" s="112">
        <v>-4.5000000000000595E-3</v>
      </c>
      <c r="AU141" s="112">
        <v>-5.5399999999999894E-3</v>
      </c>
      <c r="AV141" s="112">
        <v>-2.1499999999999853E-3</v>
      </c>
      <c r="AW141" s="92"/>
      <c r="AX141" s="114">
        <v>-8.6740364000003178E-2</v>
      </c>
      <c r="AY141" s="115">
        <v>-6.1530000000000307E-2</v>
      </c>
    </row>
    <row r="142" spans="2:53">
      <c r="B142" s="52" t="s">
        <v>147</v>
      </c>
      <c r="D142" s="14">
        <v>1850.8870000000002</v>
      </c>
      <c r="E142" s="58">
        <v>-0.5796596359999967</v>
      </c>
      <c r="F142" s="59"/>
      <c r="G142" s="58">
        <v>-0.60554249999999943</v>
      </c>
      <c r="H142" s="58"/>
      <c r="I142" s="58"/>
      <c r="J142" s="58">
        <v>-0.60829</v>
      </c>
      <c r="K142" s="58">
        <v>-0.61035000000000006</v>
      </c>
      <c r="L142" s="58">
        <v>-0.61643881795071864</v>
      </c>
      <c r="M142" s="58">
        <v>-0.61972000000000005</v>
      </c>
      <c r="N142" s="58">
        <v>-0.61994000000000005</v>
      </c>
      <c r="O142" s="58">
        <v>-0.62455999999999989</v>
      </c>
      <c r="P142" s="58">
        <v>-0.62748000000000004</v>
      </c>
      <c r="Q142" s="58"/>
      <c r="R142" s="58">
        <v>-0.63368000000000002</v>
      </c>
      <c r="S142" s="58">
        <v>-0.63617817408906874</v>
      </c>
      <c r="T142" s="58">
        <v>-0.63768999999999998</v>
      </c>
      <c r="U142" s="58">
        <v>-0.64588999999999996</v>
      </c>
      <c r="V142" s="58">
        <v>-0.65132999999999996</v>
      </c>
      <c r="W142" s="58">
        <v>-0.65532000000000001</v>
      </c>
      <c r="X142" s="58">
        <v>-0.66005000000000003</v>
      </c>
      <c r="Y142" s="58">
        <v>-0.66549000000000003</v>
      </c>
      <c r="Z142" s="58">
        <v>-0.66747999999999996</v>
      </c>
      <c r="AA142" s="58"/>
      <c r="AB142" s="92"/>
      <c r="AC142" s="112">
        <v>-2.5882864000002725E-2</v>
      </c>
      <c r="AD142" s="92"/>
      <c r="AE142" s="92"/>
      <c r="AF142" s="112">
        <v>-2.7475000000005689E-3</v>
      </c>
      <c r="AG142" s="92">
        <v>-2.0600000000000618E-3</v>
      </c>
      <c r="AH142" s="92">
        <v>-6.0888179507185836E-3</v>
      </c>
      <c r="AI142" s="92">
        <v>-3.2811820492814059E-3</v>
      </c>
      <c r="AJ142" s="92">
        <v>-2.1999999999999797E-4</v>
      </c>
      <c r="AK142" s="112">
        <v>-4.6199999999998465E-3</v>
      </c>
      <c r="AL142" s="112">
        <v>-2.9200000000001447E-3</v>
      </c>
      <c r="AM142" s="112"/>
      <c r="AN142" s="112">
        <v>-6.1999999999999833E-3</v>
      </c>
      <c r="AO142" s="92">
        <v>-2.4981740890687165E-3</v>
      </c>
      <c r="AP142" s="92">
        <v>-1.5118259109312415E-3</v>
      </c>
      <c r="AQ142" s="112">
        <v>-8.1999999999999851E-3</v>
      </c>
      <c r="AR142" s="112">
        <v>-5.4400000000000004E-3</v>
      </c>
      <c r="AS142" s="112">
        <v>-3.9900000000000491E-3</v>
      </c>
      <c r="AT142" s="112">
        <v>-4.730000000000012E-3</v>
      </c>
      <c r="AU142" s="112">
        <v>-5.4400000000000004E-3</v>
      </c>
      <c r="AV142" s="112">
        <v>-1.9899999999999363E-3</v>
      </c>
      <c r="AW142" s="92"/>
      <c r="AX142" s="114">
        <v>-8.7820364000003259E-2</v>
      </c>
      <c r="AY142" s="115">
        <v>-6.1937500000000534E-2</v>
      </c>
    </row>
    <row r="143" spans="2:53">
      <c r="B143" s="52" t="s">
        <v>148</v>
      </c>
      <c r="D143" s="14">
        <v>1865.8860000000002</v>
      </c>
      <c r="E143" s="58">
        <v>-0.58033963599999672</v>
      </c>
      <c r="F143" s="59"/>
      <c r="G143" s="58">
        <v>-0.60626749999999952</v>
      </c>
      <c r="H143" s="58"/>
      <c r="I143" s="58"/>
      <c r="J143" s="58">
        <v>-0.60897999999999997</v>
      </c>
      <c r="K143" s="58">
        <v>-0.61136999999999997</v>
      </c>
      <c r="L143" s="58">
        <v>-0.61724465072311618</v>
      </c>
      <c r="M143" s="58">
        <v>-0.62068000000000001</v>
      </c>
      <c r="N143" s="58">
        <v>-0.62075000000000002</v>
      </c>
      <c r="O143" s="58">
        <v>-0.62526999999999988</v>
      </c>
      <c r="P143" s="58">
        <v>-0.62814000000000003</v>
      </c>
      <c r="Q143" s="58"/>
      <c r="R143" s="58">
        <v>-0.63438000000000005</v>
      </c>
      <c r="S143" s="58">
        <v>-0.63705817408906884</v>
      </c>
      <c r="T143" s="58">
        <v>-0.63839000000000001</v>
      </c>
      <c r="U143" s="58">
        <v>-0.64664999999999995</v>
      </c>
      <c r="V143" s="58">
        <v>-0.65220999999999996</v>
      </c>
      <c r="W143" s="58">
        <v>-0.65600000000000003</v>
      </c>
      <c r="X143" s="58">
        <v>-0.66091999999999995</v>
      </c>
      <c r="Y143" s="58">
        <v>-0.66647000000000001</v>
      </c>
      <c r="Z143" s="58">
        <v>-0.66854000000000002</v>
      </c>
      <c r="AA143" s="58"/>
      <c r="AB143" s="92"/>
      <c r="AC143" s="112">
        <v>-2.5927864000002798E-2</v>
      </c>
      <c r="AD143" s="92"/>
      <c r="AE143" s="92"/>
      <c r="AF143" s="112">
        <v>-2.7125000000004507E-3</v>
      </c>
      <c r="AG143" s="92">
        <v>-2.3900000000000032E-3</v>
      </c>
      <c r="AH143" s="92">
        <v>-5.8746507231162148E-3</v>
      </c>
      <c r="AI143" s="92">
        <v>-3.4353492768838256E-3</v>
      </c>
      <c r="AJ143" s="92">
        <v>-7.0000000000014495E-5</v>
      </c>
      <c r="AK143" s="112">
        <v>-4.5199999999998575E-3</v>
      </c>
      <c r="AL143" s="112">
        <v>-2.8700000000001502E-3</v>
      </c>
      <c r="AM143" s="112"/>
      <c r="AN143" s="112">
        <v>-6.2400000000000233E-3</v>
      </c>
      <c r="AO143" s="92">
        <v>-2.6781740890687855E-3</v>
      </c>
      <c r="AP143" s="92">
        <v>-1.3318259109311725E-3</v>
      </c>
      <c r="AQ143" s="112">
        <v>-8.2599999999999341E-3</v>
      </c>
      <c r="AR143" s="112">
        <v>-5.5600000000000094E-3</v>
      </c>
      <c r="AS143" s="112">
        <v>-3.7900000000000711E-3</v>
      </c>
      <c r="AT143" s="112">
        <v>-4.9199999999999244E-3</v>
      </c>
      <c r="AU143" s="112">
        <v>-5.5500000000000549E-3</v>
      </c>
      <c r="AV143" s="112">
        <v>-2.0700000000000163E-3</v>
      </c>
      <c r="AW143" s="92"/>
      <c r="AX143" s="114">
        <v>-8.8200364000003306E-2</v>
      </c>
      <c r="AY143" s="115">
        <v>-6.2272500000000508E-2</v>
      </c>
    </row>
    <row r="144" spans="2:53">
      <c r="B144" s="52" t="s">
        <v>149</v>
      </c>
      <c r="D144" s="14">
        <v>1880.884</v>
      </c>
      <c r="E144" s="58">
        <v>-0.57693963599999676</v>
      </c>
      <c r="F144" s="59"/>
      <c r="G144" s="58">
        <v>-0.60062249999999939</v>
      </c>
      <c r="H144" s="58"/>
      <c r="I144" s="58"/>
      <c r="J144" s="58">
        <v>-0.60263999999999995</v>
      </c>
      <c r="K144" s="58">
        <v>-0.60485500000000003</v>
      </c>
      <c r="L144" s="58">
        <v>-0.61060048377334764</v>
      </c>
      <c r="M144" s="58">
        <v>-0.61353000000000002</v>
      </c>
      <c r="N144" s="58">
        <v>-0.61365000000000003</v>
      </c>
      <c r="O144" s="58">
        <v>-0.61802999999999986</v>
      </c>
      <c r="P144" s="58">
        <v>-0.62068000000000001</v>
      </c>
      <c r="Q144" s="58"/>
      <c r="R144" s="58">
        <v>-0.62663999999999997</v>
      </c>
      <c r="S144" s="58">
        <v>-0.62900817408906884</v>
      </c>
      <c r="T144" s="58">
        <v>-0.63029999999999997</v>
      </c>
      <c r="U144" s="58">
        <v>-0.63812999999999998</v>
      </c>
      <c r="V144" s="58">
        <v>-0.64324000000000003</v>
      </c>
      <c r="W144" s="58">
        <v>-0.64684999999999993</v>
      </c>
      <c r="X144" s="58">
        <v>-0.65149000000000001</v>
      </c>
      <c r="Y144" s="58">
        <v>-0.65664</v>
      </c>
      <c r="Z144" s="58">
        <v>-0.65861000000000003</v>
      </c>
      <c r="AA144" s="58"/>
      <c r="AB144" s="92"/>
      <c r="AC144" s="112">
        <v>-2.3682864000002635E-2</v>
      </c>
      <c r="AD144" s="92"/>
      <c r="AE144" s="92"/>
      <c r="AF144" s="112">
        <v>-2.0175000000005605E-3</v>
      </c>
      <c r="AG144" s="92">
        <v>-2.215000000000078E-3</v>
      </c>
      <c r="AH144" s="92">
        <v>-5.7454837733476039E-3</v>
      </c>
      <c r="AI144" s="92">
        <v>-2.9295162266523844E-3</v>
      </c>
      <c r="AJ144" s="92">
        <v>-1.2000000000000899E-4</v>
      </c>
      <c r="AK144" s="112">
        <v>-4.3799999999998285E-3</v>
      </c>
      <c r="AL144" s="112">
        <v>-2.6500000000001522E-3</v>
      </c>
      <c r="AM144" s="112"/>
      <c r="AN144" s="112">
        <v>-5.9599999999999653E-3</v>
      </c>
      <c r="AO144" s="92">
        <v>-2.3681740890688641E-3</v>
      </c>
      <c r="AP144" s="92">
        <v>-1.2918259109311325E-3</v>
      </c>
      <c r="AQ144" s="112">
        <v>-7.8300000000000036E-3</v>
      </c>
      <c r="AR144" s="112">
        <v>-5.1100000000000589E-3</v>
      </c>
      <c r="AS144" s="112">
        <v>-3.6099999999998911E-3</v>
      </c>
      <c r="AT144" s="112">
        <v>-4.6400000000000885E-3</v>
      </c>
      <c r="AU144" s="112">
        <v>-5.1499999999999879E-3</v>
      </c>
      <c r="AV144" s="112">
        <v>-1.9700000000000273E-3</v>
      </c>
      <c r="AW144" s="92"/>
      <c r="AX144" s="114">
        <v>-8.167036400000327E-2</v>
      </c>
      <c r="AY144" s="115">
        <v>-5.7987500000000636E-2</v>
      </c>
    </row>
    <row r="145" spans="2:51">
      <c r="B145" s="52" t="s">
        <v>150</v>
      </c>
      <c r="D145" s="14">
        <v>1895.8920000000001</v>
      </c>
      <c r="E145" s="58">
        <v>-0.5768796359999967</v>
      </c>
      <c r="F145" s="59"/>
      <c r="G145" s="58">
        <v>-0.60009999999999963</v>
      </c>
      <c r="H145" s="58"/>
      <c r="I145" s="58"/>
      <c r="J145" s="58">
        <v>-0.60236999999999996</v>
      </c>
      <c r="K145" s="58">
        <v>-0.60421000000000002</v>
      </c>
      <c r="L145" s="58">
        <v>-0.60973631404524198</v>
      </c>
      <c r="M145" s="58">
        <v>-0.61280000000000001</v>
      </c>
      <c r="N145" s="58">
        <v>-0.61266999999999994</v>
      </c>
      <c r="O145" s="58">
        <v>-0.61682999999999988</v>
      </c>
      <c r="P145" s="58">
        <v>-0.61943999999999999</v>
      </c>
      <c r="Q145" s="58"/>
      <c r="R145" s="58">
        <v>-0.62541000000000002</v>
      </c>
      <c r="S145" s="58">
        <v>-0.62785817408906874</v>
      </c>
      <c r="T145" s="58">
        <v>-0.62878999999999996</v>
      </c>
      <c r="U145" s="58">
        <v>-0.63622999999999996</v>
      </c>
      <c r="V145" s="58">
        <v>-0.64120999999999995</v>
      </c>
      <c r="W145" s="58">
        <v>-0.64456999999999998</v>
      </c>
      <c r="X145" s="58">
        <v>-0.64903</v>
      </c>
      <c r="Y145" s="58">
        <v>-0.65429000000000004</v>
      </c>
      <c r="Z145" s="58">
        <v>-0.65629000000000004</v>
      </c>
      <c r="AA145" s="58"/>
      <c r="AB145" s="92"/>
      <c r="AC145" s="112">
        <v>-2.3220364000002935E-2</v>
      </c>
      <c r="AD145" s="92"/>
      <c r="AE145" s="92"/>
      <c r="AF145" s="112">
        <v>-2.2700000000003273E-3</v>
      </c>
      <c r="AG145" s="92">
        <v>-1.8400000000000638E-3</v>
      </c>
      <c r="AH145" s="92">
        <v>-5.5263140452419535E-3</v>
      </c>
      <c r="AI145" s="92">
        <v>-3.0636859547580331E-3</v>
      </c>
      <c r="AJ145" s="92">
        <v>1.300000000000745E-4</v>
      </c>
      <c r="AK145" s="112">
        <v>-4.1599999999999415E-3</v>
      </c>
      <c r="AL145" s="112">
        <v>-2.6100000000001122E-3</v>
      </c>
      <c r="AM145" s="112"/>
      <c r="AN145" s="112">
        <v>-5.9700000000000308E-3</v>
      </c>
      <c r="AO145" s="92">
        <v>-2.448174089068722E-3</v>
      </c>
      <c r="AP145" s="92">
        <v>-9.3182591093121658E-4</v>
      </c>
      <c r="AQ145" s="112">
        <v>-7.4400000000000022E-3</v>
      </c>
      <c r="AR145" s="112">
        <v>-4.9799999999999844E-3</v>
      </c>
      <c r="AS145" s="112">
        <v>-3.3600000000000296E-3</v>
      </c>
      <c r="AT145" s="112">
        <v>-4.4600000000000195E-3</v>
      </c>
      <c r="AU145" s="112">
        <v>-5.2600000000000424E-3</v>
      </c>
      <c r="AV145" s="112">
        <v>-2.0000000000000018E-3</v>
      </c>
      <c r="AW145" s="92"/>
      <c r="AX145" s="114">
        <v>-7.9410364000003342E-2</v>
      </c>
      <c r="AY145" s="115">
        <v>-5.6190000000000406E-2</v>
      </c>
    </row>
    <row r="146" spans="2:51">
      <c r="B146" s="52" t="s">
        <v>151</v>
      </c>
      <c r="D146" s="14">
        <v>1910.894</v>
      </c>
      <c r="E146" s="58">
        <v>-0.5752696359999967</v>
      </c>
      <c r="F146" s="59"/>
      <c r="G146" s="58">
        <v>-0.59633249999999982</v>
      </c>
      <c r="H146" s="58"/>
      <c r="I146" s="58"/>
      <c r="J146" s="58">
        <v>-0.59841999999999995</v>
      </c>
      <c r="K146" s="58">
        <v>-0.60004000000000013</v>
      </c>
      <c r="L146" s="58">
        <v>-0.60520214598413846</v>
      </c>
      <c r="M146" s="58">
        <v>-0.60785999999999996</v>
      </c>
      <c r="N146" s="58">
        <v>-0.60792999999999997</v>
      </c>
      <c r="O146" s="58">
        <v>-0.6118699999999998</v>
      </c>
      <c r="P146" s="58">
        <v>-0.61431000000000002</v>
      </c>
      <c r="Q146" s="58"/>
      <c r="R146" s="58">
        <v>-0.61995999999999996</v>
      </c>
      <c r="S146" s="58">
        <v>-0.62215817408906882</v>
      </c>
      <c r="T146" s="58">
        <v>-0.62326999999999999</v>
      </c>
      <c r="U146" s="58">
        <v>-0.63053000000000003</v>
      </c>
      <c r="V146" s="58">
        <v>-0.63527999999999996</v>
      </c>
      <c r="W146" s="58">
        <v>-0.63847999999999994</v>
      </c>
      <c r="X146" s="58">
        <v>-0.64322000000000001</v>
      </c>
      <c r="Y146" s="58">
        <v>-0.64834000000000003</v>
      </c>
      <c r="Z146" s="58">
        <v>-0.65036000000000005</v>
      </c>
      <c r="AA146" s="58"/>
      <c r="AB146" s="92"/>
      <c r="AC146" s="112">
        <v>-2.1062864000003123E-2</v>
      </c>
      <c r="AD146" s="92"/>
      <c r="AE146" s="92"/>
      <c r="AF146" s="112">
        <v>-2.0875000000001309E-3</v>
      </c>
      <c r="AG146" s="92">
        <v>-1.6200000000001769E-3</v>
      </c>
      <c r="AH146" s="92">
        <v>-5.1621459841383333E-3</v>
      </c>
      <c r="AI146" s="92">
        <v>-2.6578540158614938E-3</v>
      </c>
      <c r="AJ146" s="92">
        <v>-7.0000000000014495E-5</v>
      </c>
      <c r="AK146" s="112">
        <v>-3.9399999999998325E-3</v>
      </c>
      <c r="AL146" s="112">
        <v>-2.4400000000002198E-3</v>
      </c>
      <c r="AM146" s="112"/>
      <c r="AN146" s="112">
        <v>-5.6499999999999329E-3</v>
      </c>
      <c r="AO146" s="92">
        <v>-2.1981740890688606E-3</v>
      </c>
      <c r="AP146" s="92">
        <v>-1.1118259109311746E-3</v>
      </c>
      <c r="AQ146" s="112">
        <v>-7.2600000000000442E-3</v>
      </c>
      <c r="AR146" s="112">
        <v>-4.749999999999921E-3</v>
      </c>
      <c r="AS146" s="112">
        <v>-3.1999999999999806E-3</v>
      </c>
      <c r="AT146" s="112">
        <v>-4.7400000000000775E-3</v>
      </c>
      <c r="AU146" s="112">
        <v>-5.1200000000000134E-3</v>
      </c>
      <c r="AV146" s="112">
        <v>-2.0200000000000218E-3</v>
      </c>
      <c r="AW146" s="92"/>
      <c r="AX146" s="114">
        <v>-7.5090364000003351E-2</v>
      </c>
      <c r="AY146" s="115">
        <v>-5.4027500000000228E-2</v>
      </c>
    </row>
    <row r="147" spans="2:51">
      <c r="B147" s="52" t="s">
        <v>152</v>
      </c>
      <c r="D147" s="14">
        <v>1925.89</v>
      </c>
      <c r="E147" s="58">
        <v>-0.56069963599999673</v>
      </c>
      <c r="F147" s="59"/>
      <c r="G147" s="58">
        <v>-0.58164999999999989</v>
      </c>
      <c r="H147" s="58"/>
      <c r="I147" s="58"/>
      <c r="J147" s="58">
        <v>-0.58370999999999995</v>
      </c>
      <c r="K147" s="58">
        <v>-0.58537000000000006</v>
      </c>
      <c r="L147" s="58">
        <v>-0.59040797959003732</v>
      </c>
      <c r="M147" s="58">
        <v>-0.59318000000000004</v>
      </c>
      <c r="N147" s="58">
        <v>-0.59314999999999996</v>
      </c>
      <c r="O147" s="58">
        <v>-0.59696999999999989</v>
      </c>
      <c r="P147" s="58">
        <v>-0.59931000000000001</v>
      </c>
      <c r="Q147" s="58"/>
      <c r="R147" s="58">
        <v>-0.60489999999999999</v>
      </c>
      <c r="S147" s="58">
        <v>-0.6072081740890688</v>
      </c>
      <c r="T147" s="58">
        <v>-0.60804999999999998</v>
      </c>
      <c r="U147" s="58">
        <v>-0.61511000000000005</v>
      </c>
      <c r="V147" s="58">
        <v>-0.61987999999999999</v>
      </c>
      <c r="W147" s="58">
        <v>-0.62290999999999996</v>
      </c>
      <c r="X147" s="58">
        <v>-0.62775000000000003</v>
      </c>
      <c r="Y147" s="58">
        <v>-0.63294000000000006</v>
      </c>
      <c r="Z147" s="58">
        <v>-0.63492999999999999</v>
      </c>
      <c r="AA147" s="58"/>
      <c r="AB147" s="92"/>
      <c r="AC147" s="112">
        <v>-2.0950364000003163E-2</v>
      </c>
      <c r="AD147" s="92"/>
      <c r="AE147" s="92"/>
      <c r="AF147" s="112">
        <v>-2.0600000000000618E-3</v>
      </c>
      <c r="AG147" s="92">
        <v>-1.6600000000001058E-3</v>
      </c>
      <c r="AH147" s="92">
        <v>-5.037979590037267E-3</v>
      </c>
      <c r="AI147" s="92">
        <v>-2.7720204099627166E-3</v>
      </c>
      <c r="AJ147" s="92">
        <v>3.0000000000085514E-5</v>
      </c>
      <c r="AK147" s="112">
        <v>-3.8199999999999346E-3</v>
      </c>
      <c r="AL147" s="112">
        <v>-2.3400000000001198E-3</v>
      </c>
      <c r="AM147" s="112"/>
      <c r="AN147" s="112">
        <v>-5.5899999999999839E-3</v>
      </c>
      <c r="AO147" s="92">
        <v>-2.3081740890688041E-3</v>
      </c>
      <c r="AP147" s="92">
        <v>-8.4182591093118209E-4</v>
      </c>
      <c r="AQ147" s="112">
        <v>-7.0600000000000662E-3</v>
      </c>
      <c r="AR147" s="112">
        <v>-4.769999999999941E-3</v>
      </c>
      <c r="AS147" s="112">
        <v>-3.0299999999999772E-3</v>
      </c>
      <c r="AT147" s="112">
        <v>-4.8400000000000665E-3</v>
      </c>
      <c r="AU147" s="112">
        <v>-5.1900000000000279E-3</v>
      </c>
      <c r="AV147" s="112">
        <v>-1.9899999999999363E-3</v>
      </c>
      <c r="AW147" s="92"/>
      <c r="AX147" s="114">
        <v>-7.4230364000003268E-2</v>
      </c>
      <c r="AY147" s="115">
        <v>-5.3280000000000105E-2</v>
      </c>
    </row>
    <row r="148" spans="2:51">
      <c r="B148" s="52" t="s">
        <v>153</v>
      </c>
      <c r="D148" s="14">
        <v>1940.8910000000001</v>
      </c>
      <c r="E148" s="58">
        <v>-0.555894678899999</v>
      </c>
      <c r="F148" s="59"/>
      <c r="G148" s="58">
        <v>-0.57734250000000009</v>
      </c>
      <c r="H148" s="58"/>
      <c r="I148" s="58"/>
      <c r="J148" s="58">
        <v>-0.57867000000000002</v>
      </c>
      <c r="K148" s="58">
        <v>-0.58039499999999999</v>
      </c>
      <c r="L148" s="58">
        <v>-0.58558381180676744</v>
      </c>
      <c r="M148" s="58">
        <v>-0.58801000000000003</v>
      </c>
      <c r="N148" s="58">
        <v>-0.58796999999999999</v>
      </c>
      <c r="O148" s="58">
        <v>-0.59191999999999989</v>
      </c>
      <c r="P148" s="58">
        <v>-0.59408000000000005</v>
      </c>
      <c r="Q148" s="58"/>
      <c r="R148" s="58">
        <v>-0.59963</v>
      </c>
      <c r="S148" s="58">
        <v>-0.60152817408906878</v>
      </c>
      <c r="T148" s="58">
        <v>-0.60253999999999996</v>
      </c>
      <c r="U148" s="58">
        <v>-0.60960000000000003</v>
      </c>
      <c r="V148" s="58">
        <v>-0.61416999999999999</v>
      </c>
      <c r="W148" s="58">
        <v>-0.61725999999999992</v>
      </c>
      <c r="X148" s="58">
        <v>-0.62190000000000001</v>
      </c>
      <c r="Y148" s="58">
        <v>-0.62704000000000004</v>
      </c>
      <c r="Z148" s="58">
        <v>-0.62887999999999999</v>
      </c>
      <c r="AA148" s="58"/>
      <c r="AB148" s="92"/>
      <c r="AC148" s="112">
        <v>-2.1447821100001097E-2</v>
      </c>
      <c r="AD148" s="92"/>
      <c r="AE148" s="92"/>
      <c r="AF148" s="112">
        <v>-1.327499999999926E-3</v>
      </c>
      <c r="AG148" s="92">
        <v>-1.7249999999999766E-3</v>
      </c>
      <c r="AH148" s="92">
        <v>-5.188811806767446E-3</v>
      </c>
      <c r="AI148" s="92">
        <v>-2.4261881932325924E-3</v>
      </c>
      <c r="AJ148" s="92">
        <v>4.0000000000040004E-5</v>
      </c>
      <c r="AK148" s="112">
        <v>-3.949999999999898E-3</v>
      </c>
      <c r="AL148" s="112">
        <v>-2.1600000000001618E-3</v>
      </c>
      <c r="AM148" s="112"/>
      <c r="AN148" s="112">
        <v>-5.5499999999999439E-3</v>
      </c>
      <c r="AO148" s="92">
        <v>-1.8981740890687826E-3</v>
      </c>
      <c r="AP148" s="92">
        <v>-1.0118259109311856E-3</v>
      </c>
      <c r="AQ148" s="112">
        <v>-7.0600000000000662E-3</v>
      </c>
      <c r="AR148" s="112">
        <v>-4.569999999999963E-3</v>
      </c>
      <c r="AS148" s="112">
        <v>-3.0899999999999261E-3</v>
      </c>
      <c r="AT148" s="112">
        <v>-4.6400000000000885E-3</v>
      </c>
      <c r="AU148" s="112">
        <v>-5.1400000000000334E-3</v>
      </c>
      <c r="AV148" s="112">
        <v>-1.8399999999999528E-3</v>
      </c>
      <c r="AW148" s="92"/>
      <c r="AX148" s="114">
        <v>-7.2985321100000999E-2</v>
      </c>
      <c r="AY148" s="115">
        <v>-5.1537499999999903E-2</v>
      </c>
    </row>
    <row r="149" spans="2:51">
      <c r="B149" s="52" t="s">
        <v>154</v>
      </c>
      <c r="D149" s="14">
        <v>1955.894</v>
      </c>
      <c r="E149" s="58">
        <v>-0.56507467889999896</v>
      </c>
      <c r="F149" s="59"/>
      <c r="G149" s="58">
        <v>-0.58574999999999999</v>
      </c>
      <c r="H149" s="58"/>
      <c r="I149" s="58"/>
      <c r="J149" s="58">
        <v>-0.58728000000000002</v>
      </c>
      <c r="K149" s="58"/>
      <c r="L149" s="58">
        <v>-0.59370964346783028</v>
      </c>
      <c r="M149" s="58">
        <v>-0.59633999999999998</v>
      </c>
      <c r="N149" s="58">
        <v>-0.59624999999999995</v>
      </c>
      <c r="O149" s="58">
        <v>-0.59984999999999988</v>
      </c>
      <c r="P149" s="58">
        <v>-0.60201000000000005</v>
      </c>
      <c r="Q149" s="58"/>
      <c r="R149" s="58">
        <v>-0.60746999999999995</v>
      </c>
      <c r="S149" s="58">
        <v>-0.60955817408906876</v>
      </c>
      <c r="T149" s="58">
        <v>-0.61043000000000003</v>
      </c>
      <c r="U149" s="58">
        <v>-0.61731000000000003</v>
      </c>
      <c r="V149" s="58">
        <v>-0.62185000000000001</v>
      </c>
      <c r="W149" s="58">
        <v>-0.62485000000000002</v>
      </c>
      <c r="X149" s="58">
        <v>-0.62951000000000001</v>
      </c>
      <c r="Y149" s="58">
        <v>-0.63468999999999998</v>
      </c>
      <c r="Z149" s="58">
        <v>-0.63653999999999999</v>
      </c>
      <c r="AA149" s="58"/>
      <c r="AB149" s="92"/>
      <c r="AC149" s="112">
        <v>-2.0675321100001032E-2</v>
      </c>
      <c r="AD149" s="92"/>
      <c r="AE149" s="92"/>
      <c r="AF149" s="112">
        <v>-1.5300000000000313E-3</v>
      </c>
      <c r="AG149" s="92"/>
      <c r="AH149" s="112">
        <v>-6.4296434678302594E-3</v>
      </c>
      <c r="AI149" s="92">
        <v>-2.6303565321696976E-3</v>
      </c>
      <c r="AJ149" s="92">
        <v>9.0000000000034497E-5</v>
      </c>
      <c r="AK149" s="112">
        <v>-3.5999999999999366E-3</v>
      </c>
      <c r="AL149" s="112">
        <v>-2.1600000000001618E-3</v>
      </c>
      <c r="AM149" s="112"/>
      <c r="AN149" s="112">
        <v>-5.4599999999999094E-3</v>
      </c>
      <c r="AO149" s="92">
        <v>-2.0881740890688061E-3</v>
      </c>
      <c r="AP149" s="92">
        <v>-8.718259109312676E-4</v>
      </c>
      <c r="AQ149" s="112">
        <v>-6.8799999999999972E-3</v>
      </c>
      <c r="AR149" s="112">
        <v>-4.5399999999999885E-3</v>
      </c>
      <c r="AS149" s="112">
        <v>-3.0000000000000027E-3</v>
      </c>
      <c r="AT149" s="112">
        <v>-4.6599999999999975E-3</v>
      </c>
      <c r="AU149" s="112">
        <v>-5.1799999999999624E-3</v>
      </c>
      <c r="AV149" s="112">
        <v>-1.8500000000000183E-3</v>
      </c>
      <c r="AW149" s="92"/>
      <c r="AX149" s="114">
        <v>-7.1465321100001034E-2</v>
      </c>
      <c r="AY149" s="115">
        <v>-5.0790000000000002E-2</v>
      </c>
    </row>
    <row r="150" spans="2:51">
      <c r="B150" s="52" t="s">
        <v>155</v>
      </c>
      <c r="D150" s="14">
        <v>1970.8890000000001</v>
      </c>
      <c r="E150" s="58">
        <v>-0.55837972180000117</v>
      </c>
      <c r="F150" s="59"/>
      <c r="G150" s="58">
        <v>-0.57828250000000014</v>
      </c>
      <c r="H150" s="58"/>
      <c r="I150" s="58"/>
      <c r="J150" s="58">
        <v>-0.57959000000000005</v>
      </c>
      <c r="K150" s="58"/>
      <c r="L150" s="58">
        <v>-0.58601547735156279</v>
      </c>
      <c r="M150" s="58">
        <v>-0.58838999999999997</v>
      </c>
      <c r="N150" s="58">
        <v>-0.58816000000000002</v>
      </c>
      <c r="O150" s="58">
        <v>-0.59205999999999981</v>
      </c>
      <c r="P150" s="58">
        <v>-0.59416999999999998</v>
      </c>
      <c r="Q150" s="58"/>
      <c r="R150" s="58">
        <v>-0.59968999999999995</v>
      </c>
      <c r="S150" s="58">
        <v>-0.60160817408906875</v>
      </c>
      <c r="T150" s="58">
        <v>-0.60258999999999996</v>
      </c>
      <c r="U150" s="58">
        <v>-0.60956999999999995</v>
      </c>
      <c r="V150" s="58">
        <v>-0.61412999999999995</v>
      </c>
      <c r="W150" s="58">
        <v>-0.61732999999999993</v>
      </c>
      <c r="X150" s="58">
        <v>-0.62199000000000004</v>
      </c>
      <c r="Y150" s="58">
        <v>-0.62722</v>
      </c>
      <c r="Z150" s="58">
        <v>-0.62907000000000002</v>
      </c>
      <c r="AA150" s="58"/>
      <c r="AB150" s="92"/>
      <c r="AC150" s="112">
        <v>-1.9902778199998972E-2</v>
      </c>
      <c r="AD150" s="92"/>
      <c r="AE150" s="92"/>
      <c r="AF150" s="112">
        <v>-1.307499999999906E-3</v>
      </c>
      <c r="AG150" s="92"/>
      <c r="AH150" s="112">
        <v>-6.4254773515627361E-3</v>
      </c>
      <c r="AI150" s="92">
        <v>-2.3745226484371829E-3</v>
      </c>
      <c r="AJ150" s="92">
        <v>2.2999999999995246E-4</v>
      </c>
      <c r="AK150" s="112">
        <v>-3.8999999999997925E-3</v>
      </c>
      <c r="AL150" s="112">
        <v>-2.1100000000001673E-3</v>
      </c>
      <c r="AM150" s="112"/>
      <c r="AN150" s="112">
        <v>-5.5199999999999694E-3</v>
      </c>
      <c r="AO150" s="92">
        <v>-1.9181740890688026E-3</v>
      </c>
      <c r="AP150" s="92">
        <v>-9.8182591093121108E-4</v>
      </c>
      <c r="AQ150" s="112">
        <v>-6.9799999999999862E-3</v>
      </c>
      <c r="AR150" s="112">
        <v>-4.5600000000000085E-3</v>
      </c>
      <c r="AS150" s="112">
        <v>-3.1999999999999806E-3</v>
      </c>
      <c r="AT150" s="112">
        <v>-4.6600000000001085E-3</v>
      </c>
      <c r="AU150" s="112">
        <v>-5.2299999999999569E-3</v>
      </c>
      <c r="AV150" s="112">
        <v>-1.8500000000000183E-3</v>
      </c>
      <c r="AW150" s="92"/>
      <c r="AX150" s="114">
        <v>-7.0690278199998846E-2</v>
      </c>
      <c r="AY150" s="115">
        <v>-5.0787499999999874E-2</v>
      </c>
    </row>
    <row r="151" spans="2:51">
      <c r="B151" s="52" t="s">
        <v>156</v>
      </c>
      <c r="D151" s="14">
        <v>1985.885</v>
      </c>
      <c r="E151" s="58">
        <v>-0.55277972180000123</v>
      </c>
      <c r="F151" s="59"/>
      <c r="G151" s="58">
        <v>-0.57077250000000013</v>
      </c>
      <c r="H151" s="58"/>
      <c r="I151" s="58"/>
      <c r="J151" s="58">
        <v>-0.57259000000000004</v>
      </c>
      <c r="K151" s="58"/>
      <c r="L151" s="58">
        <v>-0.57847131095746152</v>
      </c>
      <c r="M151" s="58">
        <v>-0.58118000000000003</v>
      </c>
      <c r="N151" s="58">
        <v>-0.58091999999999999</v>
      </c>
      <c r="O151" s="58">
        <v>-0.58442999999999989</v>
      </c>
      <c r="P151" s="58">
        <v>-0.58672999999999997</v>
      </c>
      <c r="Q151" s="58"/>
      <c r="R151" s="58">
        <v>-0.59206000000000003</v>
      </c>
      <c r="S151" s="58">
        <v>-0.59428817408906875</v>
      </c>
      <c r="T151" s="58">
        <v>-0.59506999999999999</v>
      </c>
      <c r="U151" s="58">
        <v>-0.60204999999999997</v>
      </c>
      <c r="V151" s="58">
        <v>-0.60670999999999997</v>
      </c>
      <c r="W151" s="58">
        <v>-0.60981999999999992</v>
      </c>
      <c r="X151" s="58">
        <v>-0.61455000000000004</v>
      </c>
      <c r="Y151" s="58">
        <v>-0.61964000000000008</v>
      </c>
      <c r="Z151" s="58">
        <v>-0.62170999999999998</v>
      </c>
      <c r="AA151" s="58"/>
      <c r="AB151" s="92"/>
      <c r="AC151" s="112">
        <v>-1.7992778199998893E-2</v>
      </c>
      <c r="AD151" s="92"/>
      <c r="AE151" s="92"/>
      <c r="AF151" s="112">
        <v>-1.8174999999999164E-3</v>
      </c>
      <c r="AG151" s="92"/>
      <c r="AH151" s="112">
        <v>-5.8813109574614719E-3</v>
      </c>
      <c r="AI151" s="92">
        <v>-2.7086890425385146E-3</v>
      </c>
      <c r="AJ151" s="92">
        <v>2.6000000000003798E-4</v>
      </c>
      <c r="AK151" s="112">
        <v>-3.5099999999999021E-3</v>
      </c>
      <c r="AL151" s="112">
        <v>-2.3000000000000798E-3</v>
      </c>
      <c r="AM151" s="112"/>
      <c r="AN151" s="112">
        <v>-5.3300000000000569E-3</v>
      </c>
      <c r="AO151" s="92">
        <v>-2.2281740890687241E-3</v>
      </c>
      <c r="AP151" s="92">
        <v>-7.818259109312331E-4</v>
      </c>
      <c r="AQ151" s="112">
        <v>-6.9799999999999862E-3</v>
      </c>
      <c r="AR151" s="112">
        <v>-4.6599999999999975E-3</v>
      </c>
      <c r="AS151" s="112">
        <v>-3.1099999999999461E-3</v>
      </c>
      <c r="AT151" s="112">
        <v>-4.730000000000123E-3</v>
      </c>
      <c r="AU151" s="112">
        <v>-5.0900000000000389E-3</v>
      </c>
      <c r="AV151" s="112">
        <v>-2.0699999999999052E-3</v>
      </c>
      <c r="AW151" s="92"/>
      <c r="AX151" s="114">
        <v>-6.8930278199998751E-2</v>
      </c>
      <c r="AY151" s="115">
        <v>-5.0937499999999858E-2</v>
      </c>
    </row>
    <row r="152" spans="2:51">
      <c r="B152" s="52" t="s">
        <v>157</v>
      </c>
      <c r="D152" s="14">
        <v>2000.8870000000002</v>
      </c>
      <c r="E152" s="58">
        <v>-0.55762972180000114</v>
      </c>
      <c r="F152" s="59"/>
      <c r="G152" s="58">
        <v>-0.57521999999999984</v>
      </c>
      <c r="H152" s="58"/>
      <c r="I152" s="58"/>
      <c r="J152" s="58">
        <v>-0.57662999999999998</v>
      </c>
      <c r="K152" s="58"/>
      <c r="L152" s="58">
        <v>-0.58302714289635804</v>
      </c>
      <c r="M152" s="58">
        <v>-0.58552000000000004</v>
      </c>
      <c r="N152" s="58">
        <v>-0.58531999999999995</v>
      </c>
      <c r="O152" s="58">
        <v>-0.58906999999999987</v>
      </c>
      <c r="P152" s="58">
        <v>-0.59136999999999995</v>
      </c>
      <c r="Q152" s="58"/>
      <c r="R152" s="58">
        <v>-0.59655999999999998</v>
      </c>
      <c r="S152" s="58">
        <v>-0.59874817408906877</v>
      </c>
      <c r="T152" s="58">
        <v>-0.59963</v>
      </c>
      <c r="U152" s="58">
        <v>-0.60685</v>
      </c>
      <c r="V152" s="58">
        <v>-0.61158000000000001</v>
      </c>
      <c r="W152" s="58">
        <v>-0.61482999999999999</v>
      </c>
      <c r="X152" s="58">
        <v>-0.61946000000000001</v>
      </c>
      <c r="Y152" s="58">
        <v>-0.62451000000000001</v>
      </c>
      <c r="Z152" s="58">
        <v>-0.62663999999999997</v>
      </c>
      <c r="AA152" s="58"/>
      <c r="AB152" s="92"/>
      <c r="AC152" s="112">
        <v>-1.7590278199998699E-2</v>
      </c>
      <c r="AD152" s="92"/>
      <c r="AE152" s="92"/>
      <c r="AF152" s="112">
        <v>-1.4100000000001334E-3</v>
      </c>
      <c r="AG152" s="92"/>
      <c r="AH152" s="112">
        <v>-6.3971428963580657E-3</v>
      </c>
      <c r="AI152" s="92">
        <v>-2.4928571036419989E-3</v>
      </c>
      <c r="AJ152" s="92">
        <v>2.00000000000089E-4</v>
      </c>
      <c r="AK152" s="112">
        <v>-3.7499999999999201E-3</v>
      </c>
      <c r="AL152" s="112">
        <v>-2.3000000000000798E-3</v>
      </c>
      <c r="AM152" s="112"/>
      <c r="AN152" s="112">
        <v>-5.1900000000000279E-3</v>
      </c>
      <c r="AO152" s="92">
        <v>-2.1881740890687951E-3</v>
      </c>
      <c r="AP152" s="92">
        <v>-8.8182591093122209E-4</v>
      </c>
      <c r="AQ152" s="112">
        <v>-7.2200000000000042E-3</v>
      </c>
      <c r="AR152" s="112">
        <v>-4.730000000000012E-3</v>
      </c>
      <c r="AS152" s="112">
        <v>-3.2499999999999751E-3</v>
      </c>
      <c r="AT152" s="112">
        <v>-4.630000000000023E-3</v>
      </c>
      <c r="AU152" s="112">
        <v>-5.0499999999999989E-3</v>
      </c>
      <c r="AV152" s="112">
        <v>-2.1299999999999653E-3</v>
      </c>
      <c r="AW152" s="92"/>
      <c r="AX152" s="114">
        <v>-6.9010278199998831E-2</v>
      </c>
      <c r="AY152" s="115">
        <v>-5.1420000000000132E-2</v>
      </c>
    </row>
    <row r="153" spans="2:51">
      <c r="B153" s="52" t="s">
        <v>158</v>
      </c>
      <c r="D153" s="14">
        <v>2015.8920000000001</v>
      </c>
      <c r="E153" s="58">
        <v>-0.56318972180000115</v>
      </c>
      <c r="F153" s="59"/>
      <c r="G153" s="58">
        <v>-0.57994749999999962</v>
      </c>
      <c r="H153" s="58"/>
      <c r="I153" s="58"/>
      <c r="J153" s="58">
        <v>-0.58133999999999997</v>
      </c>
      <c r="K153" s="58"/>
      <c r="L153" s="58">
        <v>-0.58770297400175353</v>
      </c>
      <c r="M153" s="58">
        <v>-0.59043999999999996</v>
      </c>
      <c r="N153" s="58">
        <v>-0.59016999999999997</v>
      </c>
      <c r="O153" s="58">
        <v>-0.5938199999999999</v>
      </c>
      <c r="P153" s="58">
        <v>-0.59613000000000005</v>
      </c>
      <c r="Q153" s="58"/>
      <c r="R153" s="58">
        <v>-0.60143000000000002</v>
      </c>
      <c r="S153" s="58">
        <v>-0.60369817408906878</v>
      </c>
      <c r="T153" s="58">
        <v>-0.60453000000000001</v>
      </c>
      <c r="U153" s="58">
        <v>-0.61178999999999994</v>
      </c>
      <c r="V153" s="58">
        <v>-0.61661999999999995</v>
      </c>
      <c r="W153" s="58">
        <v>-0.61976999999999993</v>
      </c>
      <c r="X153" s="58">
        <v>-0.62466999999999995</v>
      </c>
      <c r="Y153" s="58">
        <v>-0.62985000000000002</v>
      </c>
      <c r="Z153" s="58">
        <v>-0.63204000000000005</v>
      </c>
      <c r="AA153" s="58"/>
      <c r="AB153" s="92"/>
      <c r="AC153" s="112">
        <v>-1.6757778199998463E-2</v>
      </c>
      <c r="AD153" s="92"/>
      <c r="AE153" s="92"/>
      <c r="AF153" s="112">
        <v>-1.3925000000003518E-3</v>
      </c>
      <c r="AG153" s="92"/>
      <c r="AH153" s="112">
        <v>-6.362974001753563E-3</v>
      </c>
      <c r="AI153" s="92">
        <v>-2.737025998246434E-3</v>
      </c>
      <c r="AJ153" s="92">
        <v>2.6999999999999247E-4</v>
      </c>
      <c r="AK153" s="112">
        <v>-3.6499999999999311E-3</v>
      </c>
      <c r="AL153" s="112">
        <v>-2.3100000000001453E-3</v>
      </c>
      <c r="AM153" s="112"/>
      <c r="AN153" s="112">
        <v>-5.2999999999999714E-3</v>
      </c>
      <c r="AO153" s="92">
        <v>-2.2681740890687641E-3</v>
      </c>
      <c r="AP153" s="92">
        <v>-8.318259109312276E-4</v>
      </c>
      <c r="AQ153" s="112">
        <v>-7.2599999999999332E-3</v>
      </c>
      <c r="AR153" s="112">
        <v>-4.830000000000001E-3</v>
      </c>
      <c r="AS153" s="112">
        <v>-3.1499999999999861E-3</v>
      </c>
      <c r="AT153" s="112">
        <v>-4.9000000000000155E-3</v>
      </c>
      <c r="AU153" s="112">
        <v>-5.1800000000000734E-3</v>
      </c>
      <c r="AV153" s="112">
        <v>-2.1900000000000253E-3</v>
      </c>
      <c r="AW153" s="92"/>
      <c r="AX153" s="114">
        <v>-6.8850278199998893E-2</v>
      </c>
      <c r="AY153" s="115">
        <v>-5.209250000000043E-2</v>
      </c>
    </row>
    <row r="154" spans="2:51">
      <c r="B154" s="52" t="s">
        <v>159</v>
      </c>
      <c r="D154" s="14">
        <v>2030.8920000000001</v>
      </c>
      <c r="E154" s="58">
        <v>-0.55841972180000121</v>
      </c>
      <c r="F154" s="59"/>
      <c r="G154" s="58">
        <v>-0.57547749999999986</v>
      </c>
      <c r="H154" s="58"/>
      <c r="I154" s="58"/>
      <c r="J154" s="58">
        <v>-0.57660999999999996</v>
      </c>
      <c r="K154" s="58"/>
      <c r="L154" s="58">
        <v>-0.58327880649631747</v>
      </c>
      <c r="M154" s="58"/>
      <c r="N154" s="58">
        <v>-0.58538999999999997</v>
      </c>
      <c r="O154" s="58">
        <v>-0.58947999999999989</v>
      </c>
      <c r="P154" s="58">
        <v>-0.59172999999999998</v>
      </c>
      <c r="Q154" s="58"/>
      <c r="R154" s="58">
        <v>-0.59723999999999999</v>
      </c>
      <c r="S154" s="58">
        <v>-0.5993281740890688</v>
      </c>
      <c r="T154" s="58">
        <v>-0.60021000000000002</v>
      </c>
      <c r="U154" s="58">
        <v>-0.60780999999999996</v>
      </c>
      <c r="V154" s="58">
        <v>-0.61268</v>
      </c>
      <c r="W154" s="58">
        <v>-0.61597999999999997</v>
      </c>
      <c r="X154" s="58">
        <v>-0.62077000000000004</v>
      </c>
      <c r="Y154" s="58">
        <v>-0.62601000000000007</v>
      </c>
      <c r="Z154" s="58">
        <v>-0.62819999999999998</v>
      </c>
      <c r="AA154" s="58"/>
      <c r="AB154" s="92"/>
      <c r="AC154" s="112">
        <v>-1.7057778199998652E-2</v>
      </c>
      <c r="AD154" s="92"/>
      <c r="AE154" s="92"/>
      <c r="AF154" s="112">
        <v>-1.1325000000000918E-3</v>
      </c>
      <c r="AG154" s="92"/>
      <c r="AH154" s="112">
        <v>-6.6688064963175142E-3</v>
      </c>
      <c r="AI154" s="92"/>
      <c r="AJ154" s="112">
        <v>-2.1111935036824958E-3</v>
      </c>
      <c r="AK154" s="112">
        <v>-4.089999999999927E-3</v>
      </c>
      <c r="AL154" s="112">
        <v>-2.2500000000000853E-3</v>
      </c>
      <c r="AM154" s="112"/>
      <c r="AN154" s="112">
        <v>-5.5100000000000149E-3</v>
      </c>
      <c r="AO154" s="92">
        <v>-2.0881740890688061E-3</v>
      </c>
      <c r="AP154" s="92">
        <v>-8.8182591093122209E-4</v>
      </c>
      <c r="AQ154" s="112">
        <v>-7.5999999999999401E-3</v>
      </c>
      <c r="AR154" s="112">
        <v>-4.870000000000041E-3</v>
      </c>
      <c r="AS154" s="112">
        <v>-3.2999999999999696E-3</v>
      </c>
      <c r="AT154" s="112">
        <v>-4.790000000000072E-3</v>
      </c>
      <c r="AU154" s="112">
        <v>-5.2400000000000224E-3</v>
      </c>
      <c r="AV154" s="112">
        <v>-2.1899999999999142E-3</v>
      </c>
      <c r="AW154" s="92"/>
      <c r="AX154" s="114">
        <v>-6.9780278199998769E-2</v>
      </c>
      <c r="AY154" s="115">
        <v>-5.2722500000000116E-2</v>
      </c>
    </row>
    <row r="155" spans="2:51">
      <c r="B155" s="52" t="s">
        <v>160</v>
      </c>
      <c r="D155" s="14">
        <v>2045.8880000000001</v>
      </c>
      <c r="E155" s="58">
        <v>-0.55902972180000121</v>
      </c>
      <c r="F155" s="59"/>
      <c r="G155" s="58">
        <v>-0.57558999999999982</v>
      </c>
      <c r="H155" s="58"/>
      <c r="I155" s="58"/>
      <c r="J155" s="58">
        <v>-0.57735999999999998</v>
      </c>
      <c r="K155" s="58"/>
      <c r="L155" s="58">
        <v>-0.5838346401022162</v>
      </c>
      <c r="M155" s="58"/>
      <c r="N155" s="58">
        <v>-0.58638999999999997</v>
      </c>
      <c r="O155" s="58">
        <v>-0.59023999999999988</v>
      </c>
      <c r="P155" s="58">
        <v>-0.59262999999999999</v>
      </c>
      <c r="Q155" s="58"/>
      <c r="R155" s="58">
        <v>-0.59818000000000005</v>
      </c>
      <c r="S155" s="58">
        <v>-0.60068817408906883</v>
      </c>
      <c r="T155" s="58">
        <v>-0.60150000000000003</v>
      </c>
      <c r="U155" s="58">
        <v>-0.60907999999999995</v>
      </c>
      <c r="V155" s="58">
        <v>-0.61406000000000005</v>
      </c>
      <c r="W155" s="58">
        <v>-0.61686999999999992</v>
      </c>
      <c r="X155" s="58">
        <v>-0.62243999999999999</v>
      </c>
      <c r="Y155" s="58">
        <v>-0.62792000000000003</v>
      </c>
      <c r="Z155" s="58">
        <v>-0.63031000000000004</v>
      </c>
      <c r="AA155" s="58"/>
      <c r="AB155" s="92"/>
      <c r="AC155" s="112">
        <v>-1.6560278199998613E-2</v>
      </c>
      <c r="AD155" s="92"/>
      <c r="AE155" s="92"/>
      <c r="AF155" s="112">
        <v>-1.7700000000001603E-3</v>
      </c>
      <c r="AG155" s="92"/>
      <c r="AH155" s="112">
        <v>-6.4746401022162114E-3</v>
      </c>
      <c r="AI155" s="92"/>
      <c r="AJ155" s="112">
        <v>-2.555359897783771E-3</v>
      </c>
      <c r="AK155" s="112">
        <v>-3.8499999999999091E-3</v>
      </c>
      <c r="AL155" s="112">
        <v>-2.3900000000001143E-3</v>
      </c>
      <c r="AM155" s="112"/>
      <c r="AN155" s="112">
        <v>-5.5500000000000549E-3</v>
      </c>
      <c r="AO155" s="92">
        <v>-2.508174089068782E-3</v>
      </c>
      <c r="AP155" s="92">
        <v>-8.1182591093120759E-4</v>
      </c>
      <c r="AQ155" s="112">
        <v>-7.5799999999999201E-3</v>
      </c>
      <c r="AR155" s="112">
        <v>-4.9800000000000955E-3</v>
      </c>
      <c r="AS155" s="112">
        <v>-2.8099999999998682E-3</v>
      </c>
      <c r="AT155" s="112">
        <v>-5.5700000000000749E-3</v>
      </c>
      <c r="AU155" s="112">
        <v>-5.4800000000000404E-3</v>
      </c>
      <c r="AV155" s="112">
        <v>-2.3900000000000032E-3</v>
      </c>
      <c r="AW155" s="92"/>
      <c r="AX155" s="114">
        <v>-7.1280278199998826E-2</v>
      </c>
      <c r="AY155" s="115">
        <v>-5.4720000000000213E-2</v>
      </c>
    </row>
    <row r="156" spans="2:51">
      <c r="B156" s="52" t="s">
        <v>161</v>
      </c>
      <c r="D156" s="14">
        <v>2060.8830000000003</v>
      </c>
      <c r="E156" s="58">
        <v>-0.55304972180000123</v>
      </c>
      <c r="F156" s="59"/>
      <c r="G156" s="58">
        <v>-0.56981499999999974</v>
      </c>
      <c r="H156" s="58"/>
      <c r="I156" s="58"/>
      <c r="J156" s="58">
        <v>-0.57130999999999998</v>
      </c>
      <c r="K156" s="58"/>
      <c r="L156" s="58">
        <v>-0.57816047398594861</v>
      </c>
      <c r="M156" s="58"/>
      <c r="N156" s="58">
        <v>-0.58036999999999994</v>
      </c>
      <c r="O156" s="58">
        <v>-0.58468999999999982</v>
      </c>
      <c r="P156" s="58">
        <v>-0.58699000000000001</v>
      </c>
      <c r="Q156" s="58"/>
      <c r="R156" s="58">
        <v>-0.59280999999999995</v>
      </c>
      <c r="S156" s="58">
        <v>-0.59500817408906881</v>
      </c>
      <c r="T156" s="58">
        <v>-0.59601000000000004</v>
      </c>
      <c r="U156" s="58">
        <v>-0.60397000000000001</v>
      </c>
      <c r="V156" s="58">
        <v>-0.60902000000000001</v>
      </c>
      <c r="W156" s="58">
        <v>-0.61200999999999994</v>
      </c>
      <c r="X156" s="58">
        <v>-0.61758000000000002</v>
      </c>
      <c r="Y156" s="58">
        <v>-0.62324999999999997</v>
      </c>
      <c r="Z156" s="58">
        <v>-0.62568000000000001</v>
      </c>
      <c r="AA156" s="58"/>
      <c r="AB156" s="92"/>
      <c r="AC156" s="112">
        <v>-1.6765278199998512E-2</v>
      </c>
      <c r="AD156" s="92"/>
      <c r="AE156" s="92"/>
      <c r="AF156" s="112">
        <v>-1.4950000000002461E-3</v>
      </c>
      <c r="AG156" s="92"/>
      <c r="AH156" s="112">
        <v>-6.8504739859486241E-3</v>
      </c>
      <c r="AI156" s="92"/>
      <c r="AJ156" s="112">
        <v>-2.2095260140513329E-3</v>
      </c>
      <c r="AK156" s="112">
        <v>-4.3199999999998795E-3</v>
      </c>
      <c r="AL156" s="112">
        <v>-2.3000000000001908E-3</v>
      </c>
      <c r="AM156" s="112"/>
      <c r="AN156" s="112">
        <v>-5.8199999999999363E-3</v>
      </c>
      <c r="AO156" s="92">
        <v>-2.1981740890688606E-3</v>
      </c>
      <c r="AP156" s="92">
        <v>-1.0018259109312311E-3</v>
      </c>
      <c r="AQ156" s="112">
        <v>-7.9599999999999671E-3</v>
      </c>
      <c r="AR156" s="112">
        <v>-5.0499999999999989E-3</v>
      </c>
      <c r="AS156" s="112">
        <v>-2.9899999999999372E-3</v>
      </c>
      <c r="AT156" s="112">
        <v>-5.5700000000000749E-3</v>
      </c>
      <c r="AU156" s="112">
        <v>-5.6699999999999529E-3</v>
      </c>
      <c r="AV156" s="112">
        <v>-2.4300000000000432E-3</v>
      </c>
      <c r="AW156" s="92"/>
      <c r="AX156" s="114">
        <v>-7.2630278199998788E-2</v>
      </c>
      <c r="AY156" s="115">
        <v>-5.5865000000000276E-2</v>
      </c>
    </row>
    <row r="157" spans="2:51">
      <c r="B157" s="52" t="s">
        <v>162</v>
      </c>
      <c r="D157" s="14">
        <v>2075.893</v>
      </c>
      <c r="E157" s="58">
        <v>-0.56004972180000123</v>
      </c>
      <c r="F157" s="59"/>
      <c r="G157" s="58">
        <v>-0.5769274999999997</v>
      </c>
      <c r="H157" s="58"/>
      <c r="I157" s="58"/>
      <c r="J157" s="58">
        <v>-0.57889000000000002</v>
      </c>
      <c r="K157" s="58"/>
      <c r="L157" s="58">
        <v>-0.58587630370217558</v>
      </c>
      <c r="M157" s="58"/>
      <c r="N157" s="58">
        <v>-0.58848</v>
      </c>
      <c r="O157" s="58">
        <v>-0.59269999999999989</v>
      </c>
      <c r="P157" s="58">
        <v>-0.59514</v>
      </c>
      <c r="Q157" s="58"/>
      <c r="R157" s="58">
        <v>-0.60102999999999995</v>
      </c>
      <c r="S157" s="58">
        <v>-0.60348817408906874</v>
      </c>
      <c r="T157" s="58">
        <v>-0.60450999999999999</v>
      </c>
      <c r="U157" s="58">
        <v>-0.61260000000000003</v>
      </c>
      <c r="V157" s="58">
        <v>-0.61782000000000004</v>
      </c>
      <c r="W157" s="58">
        <v>-0.62078999999999995</v>
      </c>
      <c r="X157" s="58">
        <v>-0.62666999999999995</v>
      </c>
      <c r="Y157" s="58">
        <v>-0.63258999999999999</v>
      </c>
      <c r="Z157" s="58">
        <v>-0.63512000000000002</v>
      </c>
      <c r="AA157" s="58"/>
      <c r="AB157" s="92"/>
      <c r="AC157" s="112">
        <v>-1.6877778199998472E-2</v>
      </c>
      <c r="AD157" s="92"/>
      <c r="AE157" s="92"/>
      <c r="AF157" s="112">
        <v>-1.9625000000003112E-3</v>
      </c>
      <c r="AG157" s="92"/>
      <c r="AH157" s="112">
        <v>-6.986303702175567E-3</v>
      </c>
      <c r="AI157" s="92"/>
      <c r="AJ157" s="112">
        <v>-2.6036962978244205E-3</v>
      </c>
      <c r="AK157" s="112">
        <v>-4.2199999999998905E-3</v>
      </c>
      <c r="AL157" s="112">
        <v>-2.4400000000001087E-3</v>
      </c>
      <c r="AM157" s="112"/>
      <c r="AN157" s="112">
        <v>-5.8899999999999508E-3</v>
      </c>
      <c r="AO157" s="92">
        <v>-2.4581740890687875E-3</v>
      </c>
      <c r="AP157" s="92">
        <v>-1.0218259109312511E-3</v>
      </c>
      <c r="AQ157" s="112">
        <v>-8.0900000000000416E-3</v>
      </c>
      <c r="AR157" s="112">
        <v>-5.2200000000000024E-3</v>
      </c>
      <c r="AS157" s="112">
        <v>-2.9699999999999172E-3</v>
      </c>
      <c r="AT157" s="112">
        <v>-5.8799999999999963E-3</v>
      </c>
      <c r="AU157" s="112">
        <v>-5.9200000000000363E-3</v>
      </c>
      <c r="AV157" s="112">
        <v>-2.5300000000000322E-3</v>
      </c>
      <c r="AW157" s="92"/>
      <c r="AX157" s="114">
        <v>-7.5070278199998786E-2</v>
      </c>
      <c r="AY157" s="115">
        <v>-5.8192500000000313E-2</v>
      </c>
    </row>
    <row r="158" spans="2:51">
      <c r="B158" s="52" t="s">
        <v>163</v>
      </c>
      <c r="D158" s="14">
        <v>2090.8960000000002</v>
      </c>
      <c r="E158" s="58">
        <v>-0.55293972180000117</v>
      </c>
      <c r="F158" s="59"/>
      <c r="G158" s="58">
        <v>-0.56996249999999971</v>
      </c>
      <c r="H158" s="58"/>
      <c r="I158" s="58"/>
      <c r="J158" s="58">
        <v>-0.57147999999999999</v>
      </c>
      <c r="K158" s="58"/>
      <c r="L158" s="58">
        <v>-0.57905213536323841</v>
      </c>
      <c r="M158" s="58"/>
      <c r="N158" s="58">
        <v>-0.58148999999999995</v>
      </c>
      <c r="O158" s="58">
        <v>-0.58603999999999989</v>
      </c>
      <c r="P158" s="58">
        <v>-0.58852000000000004</v>
      </c>
      <c r="Q158" s="58"/>
      <c r="R158" s="58">
        <v>-0.59455999999999998</v>
      </c>
      <c r="S158" s="58">
        <v>-0.59701817408906876</v>
      </c>
      <c r="T158" s="58">
        <v>-0.59811999999999999</v>
      </c>
      <c r="U158" s="58">
        <v>-0.60641</v>
      </c>
      <c r="V158" s="58">
        <v>-0.61185999999999996</v>
      </c>
      <c r="W158" s="58">
        <v>-0.61502000000000001</v>
      </c>
      <c r="X158" s="58">
        <v>-0.62089000000000005</v>
      </c>
      <c r="Y158" s="58">
        <v>-0.62692000000000003</v>
      </c>
      <c r="Z158" s="58">
        <v>-0.62965000000000004</v>
      </c>
      <c r="AA158" s="58"/>
      <c r="AB158" s="92"/>
      <c r="AC158" s="112">
        <v>-1.7022778199998534E-2</v>
      </c>
      <c r="AD158" s="92"/>
      <c r="AE158" s="92"/>
      <c r="AF158" s="112">
        <v>-1.5175000000002825E-3</v>
      </c>
      <c r="AG158" s="92"/>
      <c r="AH158" s="112">
        <v>-7.5721353632384192E-3</v>
      </c>
      <c r="AI158" s="92"/>
      <c r="AJ158" s="112">
        <v>-2.4378646367615442E-3</v>
      </c>
      <c r="AK158" s="112">
        <v>-4.549999999999943E-3</v>
      </c>
      <c r="AL158" s="112">
        <v>-2.4800000000001488E-3</v>
      </c>
      <c r="AM158" s="112"/>
      <c r="AN158" s="112">
        <v>-6.0399999999999343E-3</v>
      </c>
      <c r="AO158" s="92">
        <v>-2.4581740890687875E-3</v>
      </c>
      <c r="AP158" s="92">
        <v>-1.1018259109312201E-3</v>
      </c>
      <c r="AQ158" s="112">
        <v>-8.2900000000000196E-3</v>
      </c>
      <c r="AR158" s="112">
        <v>-5.4499999999999549E-3</v>
      </c>
      <c r="AS158" s="112">
        <v>-3.1600000000000517E-3</v>
      </c>
      <c r="AT158" s="112">
        <v>-5.8700000000000419E-3</v>
      </c>
      <c r="AU158" s="112">
        <v>-6.0299999999999798E-3</v>
      </c>
      <c r="AV158" s="112">
        <v>-2.7300000000000102E-3</v>
      </c>
      <c r="AW158" s="92"/>
      <c r="AX158" s="114">
        <v>-7.6710278199998871E-2</v>
      </c>
      <c r="AY158" s="115">
        <v>-5.9687500000000338E-2</v>
      </c>
    </row>
    <row r="159" spans="2:51">
      <c r="B159" s="52" t="s">
        <v>164</v>
      </c>
      <c r="C159" s="73"/>
      <c r="D159" s="14">
        <v>2105.8969999999999</v>
      </c>
      <c r="E159" s="58">
        <v>-0.54955972180000123</v>
      </c>
      <c r="F159" s="64"/>
      <c r="G159" s="58">
        <v>-0.56655749999999983</v>
      </c>
      <c r="H159" s="58"/>
      <c r="I159" s="58"/>
      <c r="J159" s="58">
        <v>-0.56840999999999997</v>
      </c>
      <c r="K159" s="58"/>
      <c r="L159" s="58">
        <v>-0.57561796757996875</v>
      </c>
      <c r="M159" s="58"/>
      <c r="N159" s="58">
        <v>-0.57830999999999999</v>
      </c>
      <c r="O159" s="58">
        <v>-0.58241999999999983</v>
      </c>
      <c r="P159" s="58">
        <v>-0.58492999999999995</v>
      </c>
      <c r="Q159" s="58"/>
      <c r="R159" s="58">
        <v>-0.59084000000000003</v>
      </c>
      <c r="S159" s="58"/>
      <c r="T159" s="58">
        <v>-0.59438000000000002</v>
      </c>
      <c r="U159" s="58">
        <v>-0.60241999999999996</v>
      </c>
      <c r="V159" s="58">
        <v>-0.60792000000000002</v>
      </c>
      <c r="W159" s="58">
        <v>-0.61102000000000001</v>
      </c>
      <c r="X159" s="58">
        <v>-0.61692999999999998</v>
      </c>
      <c r="Y159" s="58">
        <v>-0.62285000000000001</v>
      </c>
      <c r="Z159" s="58">
        <v>-0.62568999999999997</v>
      </c>
      <c r="AA159" s="58"/>
      <c r="AB159" s="92"/>
      <c r="AC159" s="112">
        <v>-1.6997778199998592E-2</v>
      </c>
      <c r="AD159" s="92"/>
      <c r="AE159" s="92"/>
      <c r="AF159" s="112">
        <v>-1.8525000000001457E-3</v>
      </c>
      <c r="AG159" s="92"/>
      <c r="AH159" s="112">
        <v>-7.207967579968777E-3</v>
      </c>
      <c r="AI159" s="92"/>
      <c r="AJ159" s="112">
        <v>-2.6920324200312429E-3</v>
      </c>
      <c r="AK159" s="112">
        <v>-4.109999999999836E-3</v>
      </c>
      <c r="AL159" s="112">
        <v>-2.5100000000001232E-3</v>
      </c>
      <c r="AM159" s="112"/>
      <c r="AN159" s="112">
        <v>-5.9100000000000819E-3</v>
      </c>
      <c r="AO159" s="92"/>
      <c r="AP159" s="112">
        <v>-3.5399999999999876E-3</v>
      </c>
      <c r="AQ159" s="112">
        <v>-8.0399999999999361E-3</v>
      </c>
      <c r="AR159" s="112">
        <v>-5.5000000000000604E-3</v>
      </c>
      <c r="AS159" s="112">
        <v>-3.0999999999999917E-3</v>
      </c>
      <c r="AT159" s="112">
        <v>-5.9099999999999708E-3</v>
      </c>
      <c r="AU159" s="112">
        <v>-5.9200000000000363E-3</v>
      </c>
      <c r="AV159" s="112">
        <v>-2.8399999999999537E-3</v>
      </c>
      <c r="AW159" s="92"/>
      <c r="AX159" s="114">
        <v>-7.6130278199998735E-2</v>
      </c>
      <c r="AY159" s="115">
        <v>-5.9132500000000143E-2</v>
      </c>
    </row>
    <row r="160" spans="2:51">
      <c r="B160" s="61" t="s">
        <v>19</v>
      </c>
      <c r="C160" s="66"/>
      <c r="D160" s="62">
        <v>2107.9866000000002</v>
      </c>
      <c r="E160" s="63">
        <v>-0.54890972180000119</v>
      </c>
      <c r="F160" s="59"/>
      <c r="G160" s="63">
        <v>-0.56537249999999983</v>
      </c>
      <c r="H160" s="63"/>
      <c r="I160" s="63"/>
      <c r="J160" s="63">
        <v>-0.56674999999999998</v>
      </c>
      <c r="K160" s="58"/>
      <c r="L160" s="63">
        <v>-0.57425738701867812</v>
      </c>
      <c r="M160" s="63"/>
      <c r="N160" s="63">
        <v>-0.57650999999999997</v>
      </c>
      <c r="O160" s="63">
        <v>-0.58106999999999986</v>
      </c>
      <c r="P160" s="63">
        <v>-0.58352000000000004</v>
      </c>
      <c r="Q160" s="63"/>
      <c r="R160" s="63">
        <v>-0.58960999999999997</v>
      </c>
      <c r="S160" s="63"/>
      <c r="T160" s="63">
        <v>-0.59299000000000002</v>
      </c>
      <c r="U160" s="63">
        <v>-0.60114999999999996</v>
      </c>
      <c r="V160" s="63">
        <v>-0.60645000000000004</v>
      </c>
      <c r="W160" s="63">
        <v>-0.60972999999999999</v>
      </c>
      <c r="X160" s="63">
        <v>-0.61538000000000004</v>
      </c>
      <c r="Y160" s="63">
        <v>-0.62140000000000006</v>
      </c>
      <c r="Z160" s="63">
        <v>-0.62400999999999995</v>
      </c>
      <c r="AA160" s="63"/>
      <c r="AB160" s="92"/>
      <c r="AC160" s="112">
        <v>-1.646277819999864E-2</v>
      </c>
      <c r="AD160" s="92"/>
      <c r="AE160" s="92"/>
      <c r="AF160" s="112">
        <v>-1.3775000000001425E-3</v>
      </c>
      <c r="AG160" s="92"/>
      <c r="AH160" s="112">
        <v>-7.5073870186781466E-3</v>
      </c>
      <c r="AI160" s="92"/>
      <c r="AJ160" s="112">
        <v>-2.2526129813218443E-3</v>
      </c>
      <c r="AK160" s="112">
        <v>-4.5599999999998975E-3</v>
      </c>
      <c r="AL160" s="112">
        <v>-2.4500000000001743E-3</v>
      </c>
      <c r="AM160" s="112"/>
      <c r="AN160" s="112">
        <v>-6.0899999999999288E-3</v>
      </c>
      <c r="AO160" s="92"/>
      <c r="AP160" s="112">
        <v>-3.3800000000000496E-3</v>
      </c>
      <c r="AQ160" s="112">
        <v>-8.1599999999999451E-3</v>
      </c>
      <c r="AR160" s="112">
        <v>-5.3000000000000824E-3</v>
      </c>
      <c r="AS160" s="112">
        <v>-3.2799999999999496E-3</v>
      </c>
      <c r="AT160" s="112">
        <v>-5.6500000000000439E-3</v>
      </c>
      <c r="AU160" s="112">
        <v>-6.0200000000000253E-3</v>
      </c>
      <c r="AV160" s="112">
        <v>-2.6099999999998902E-3</v>
      </c>
      <c r="AW160" s="92"/>
      <c r="AX160" s="114">
        <v>-7.510027819999876E-2</v>
      </c>
      <c r="AY160" s="115">
        <v>-5.863750000000012E-2</v>
      </c>
    </row>
    <row r="161" spans="2:51">
      <c r="B161" s="52" t="s">
        <v>165</v>
      </c>
      <c r="D161" s="14">
        <v>2120.8879999999999</v>
      </c>
      <c r="E161" s="58">
        <v>-0.54762972180000125</v>
      </c>
      <c r="F161" s="59"/>
      <c r="G161" s="58">
        <v>-0.56395000000000006</v>
      </c>
      <c r="H161" s="58"/>
      <c r="I161" s="58"/>
      <c r="J161" s="58">
        <v>-0.56545000000000001</v>
      </c>
      <c r="K161" s="58"/>
      <c r="L161" s="58">
        <v>-0.57289380257503586</v>
      </c>
      <c r="M161" s="58"/>
      <c r="N161" s="58">
        <v>-0.57530999999999999</v>
      </c>
      <c r="O161" s="58">
        <v>-0.57964999999999989</v>
      </c>
      <c r="P161" s="58">
        <v>-0.58214999999999995</v>
      </c>
      <c r="Q161" s="58"/>
      <c r="R161" s="58">
        <v>-0.58813000000000004</v>
      </c>
      <c r="S161" s="58"/>
      <c r="T161" s="58">
        <v>-0.59147000000000005</v>
      </c>
      <c r="U161" s="58">
        <v>-0.59962000000000004</v>
      </c>
      <c r="V161" s="58">
        <v>-0.60519000000000001</v>
      </c>
      <c r="W161" s="58">
        <v>-0.60836999999999997</v>
      </c>
      <c r="X161" s="58">
        <v>-0.61441999999999997</v>
      </c>
      <c r="Y161" s="58">
        <v>-0.62031000000000003</v>
      </c>
      <c r="Z161" s="58">
        <v>-0.62314000000000003</v>
      </c>
      <c r="AA161" s="58"/>
      <c r="AB161" s="92"/>
      <c r="AC161" s="112">
        <v>-1.6320278199998817E-2</v>
      </c>
      <c r="AD161" s="92"/>
      <c r="AE161" s="92"/>
      <c r="AF161" s="112">
        <v>-1.4999999999999458E-3</v>
      </c>
      <c r="AG161" s="92"/>
      <c r="AH161" s="112">
        <v>-7.4438025750358516E-3</v>
      </c>
      <c r="AI161" s="92"/>
      <c r="AJ161" s="112">
        <v>-2.4161974249641283E-3</v>
      </c>
      <c r="AK161" s="112">
        <v>-4.3399999999998995E-3</v>
      </c>
      <c r="AL161" s="112">
        <v>-2.5000000000000577E-3</v>
      </c>
      <c r="AM161" s="112"/>
      <c r="AN161" s="112">
        <v>-5.9800000000000963E-3</v>
      </c>
      <c r="AO161" s="92"/>
      <c r="AP161" s="112">
        <v>-3.3400000000000096E-3</v>
      </c>
      <c r="AQ161" s="112">
        <v>-8.1499999999999906E-3</v>
      </c>
      <c r="AR161" s="112">
        <v>-5.5699999999999639E-3</v>
      </c>
      <c r="AS161" s="112">
        <v>-3.1799999999999606E-3</v>
      </c>
      <c r="AT161" s="112">
        <v>-6.0499999999999998E-3</v>
      </c>
      <c r="AU161" s="112">
        <v>-5.8900000000000619E-3</v>
      </c>
      <c r="AV161" s="112">
        <v>-2.8299999999999992E-3</v>
      </c>
      <c r="AW161" s="92"/>
      <c r="AX161" s="114">
        <v>-7.5510278199998782E-2</v>
      </c>
      <c r="AY161" s="115">
        <v>-5.9189999999999965E-2</v>
      </c>
    </row>
    <row r="162" spans="2:51">
      <c r="B162" s="52" t="s">
        <v>166</v>
      </c>
      <c r="D162" s="14">
        <v>2135.89</v>
      </c>
      <c r="E162" s="58">
        <v>-0.55331972180000122</v>
      </c>
      <c r="F162" s="59"/>
      <c r="G162" s="58">
        <v>-0.57032250000000029</v>
      </c>
      <c r="H162" s="58"/>
      <c r="I162" s="58"/>
      <c r="J162" s="58">
        <v>-0.57210000000000005</v>
      </c>
      <c r="K162" s="58"/>
      <c r="L162" s="58">
        <v>-0.57931963451393254</v>
      </c>
      <c r="M162" s="58"/>
      <c r="N162" s="58">
        <v>-0.58184000000000002</v>
      </c>
      <c r="O162" s="58">
        <v>-0.58590999999999982</v>
      </c>
      <c r="P162" s="58">
        <v>-0.58831</v>
      </c>
      <c r="Q162" s="58"/>
      <c r="R162" s="58">
        <v>-0.59416999999999998</v>
      </c>
      <c r="S162" s="58"/>
      <c r="T162" s="58">
        <v>-0.59748000000000001</v>
      </c>
      <c r="U162" s="58">
        <v>-0.60541</v>
      </c>
      <c r="V162" s="58">
        <v>-0.61077999999999999</v>
      </c>
      <c r="W162" s="58">
        <v>-0.61385000000000001</v>
      </c>
      <c r="X162" s="58">
        <v>-0.61926000000000003</v>
      </c>
      <c r="Y162" s="58">
        <v>-0.62569000000000008</v>
      </c>
      <c r="Z162" s="58">
        <v>-0.62829000000000002</v>
      </c>
      <c r="AA162" s="58"/>
      <c r="AB162" s="92"/>
      <c r="AC162" s="112">
        <v>-1.7002778199999069E-2</v>
      </c>
      <c r="AD162" s="92"/>
      <c r="AE162" s="92"/>
      <c r="AF162" s="112">
        <v>-1.7774999999997654E-3</v>
      </c>
      <c r="AG162" s="92"/>
      <c r="AH162" s="112">
        <v>-7.2196345139324825E-3</v>
      </c>
      <c r="AI162" s="92"/>
      <c r="AJ162" s="112">
        <v>-2.5203654860674884E-3</v>
      </c>
      <c r="AK162" s="112">
        <v>-4.069999999999796E-3</v>
      </c>
      <c r="AL162" s="112">
        <v>-2.4000000000001798E-3</v>
      </c>
      <c r="AM162" s="112"/>
      <c r="AN162" s="112">
        <v>-5.8599999999999763E-3</v>
      </c>
      <c r="AO162" s="92"/>
      <c r="AP162" s="112">
        <v>-3.3100000000000351E-3</v>
      </c>
      <c r="AQ162" s="112">
        <v>-7.9299999999999926E-3</v>
      </c>
      <c r="AR162" s="112">
        <v>-5.3699999999999859E-3</v>
      </c>
      <c r="AS162" s="112">
        <v>-3.0700000000000172E-3</v>
      </c>
      <c r="AT162" s="112">
        <v>-5.4100000000000259E-3</v>
      </c>
      <c r="AU162" s="112">
        <v>-6.4300000000000468E-3</v>
      </c>
      <c r="AV162" s="112">
        <v>-2.5999999999999357E-3</v>
      </c>
      <c r="AW162" s="92"/>
      <c r="AX162" s="114">
        <v>-7.4970278199998797E-2</v>
      </c>
      <c r="AY162" s="115">
        <v>-5.7967499999999728E-2</v>
      </c>
    </row>
    <row r="163" spans="2:51">
      <c r="B163" s="52" t="s">
        <v>167</v>
      </c>
      <c r="D163" s="14">
        <v>2150.893</v>
      </c>
      <c r="E163" s="58">
        <v>-0.54890972180000119</v>
      </c>
      <c r="F163" s="59"/>
      <c r="G163" s="58">
        <v>-0.5653400000000004</v>
      </c>
      <c r="H163" s="58"/>
      <c r="I163" s="58"/>
      <c r="J163" s="58">
        <v>-0.56662000000000001</v>
      </c>
      <c r="K163" s="58"/>
      <c r="L163" s="58">
        <v>-0.5738754661749953</v>
      </c>
      <c r="M163" s="58"/>
      <c r="N163" s="58">
        <v>-0.57613999999999999</v>
      </c>
      <c r="O163" s="58">
        <v>-0.58042999999999989</v>
      </c>
      <c r="P163" s="58">
        <v>-0.58267999999999998</v>
      </c>
      <c r="Q163" s="58"/>
      <c r="R163" s="58">
        <v>-0.58850000000000002</v>
      </c>
      <c r="S163" s="58"/>
      <c r="T163" s="58">
        <v>-0.59165000000000001</v>
      </c>
      <c r="U163" s="58">
        <v>-0.59945999999999999</v>
      </c>
      <c r="V163" s="58">
        <v>-0.60446</v>
      </c>
      <c r="W163" s="58">
        <v>-0.60743999999999998</v>
      </c>
      <c r="X163" s="58">
        <v>-0.61316999999999999</v>
      </c>
      <c r="Y163" s="58">
        <v>-0.61896000000000007</v>
      </c>
      <c r="Z163" s="58">
        <v>-0.62146000000000001</v>
      </c>
      <c r="AA163" s="58"/>
      <c r="AB163" s="92"/>
      <c r="AC163" s="112">
        <v>-1.6430278199999204E-2</v>
      </c>
      <c r="AD163" s="92"/>
      <c r="AE163" s="92"/>
      <c r="AF163" s="112">
        <v>-1.2799999999996148E-3</v>
      </c>
      <c r="AG163" s="92"/>
      <c r="AH163" s="112">
        <v>-7.2554661749952842E-3</v>
      </c>
      <c r="AI163" s="92"/>
      <c r="AJ163" s="112">
        <v>-2.2645338250046887E-3</v>
      </c>
      <c r="AK163" s="112">
        <v>-4.289999999999905E-3</v>
      </c>
      <c r="AL163" s="112">
        <v>-2.2500000000000853E-3</v>
      </c>
      <c r="AM163" s="112"/>
      <c r="AN163" s="112">
        <v>-5.8200000000000474E-3</v>
      </c>
      <c r="AO163" s="92"/>
      <c r="AP163" s="112">
        <v>-3.1499999999999861E-3</v>
      </c>
      <c r="AQ163" s="112">
        <v>-7.8099999999999836E-3</v>
      </c>
      <c r="AR163" s="112">
        <v>-5.0000000000000044E-3</v>
      </c>
      <c r="AS163" s="112">
        <v>-2.9799999999999827E-3</v>
      </c>
      <c r="AT163" s="112">
        <v>-5.7300000000000129E-3</v>
      </c>
      <c r="AU163" s="112">
        <v>-5.7900000000000729E-3</v>
      </c>
      <c r="AV163" s="112">
        <v>-2.4999999999999467E-3</v>
      </c>
      <c r="AW163" s="92"/>
      <c r="AX163" s="114">
        <v>-7.2550278199998819E-2</v>
      </c>
      <c r="AY163" s="115">
        <v>-5.6119999999999615E-2</v>
      </c>
    </row>
    <row r="164" spans="2:51">
      <c r="B164" s="52" t="s">
        <v>168</v>
      </c>
      <c r="D164" s="14">
        <v>2165.8910000000001</v>
      </c>
      <c r="E164" s="58">
        <v>-0.54340972180000124</v>
      </c>
      <c r="F164" s="59"/>
      <c r="G164" s="58">
        <v>-0.56045250000000046</v>
      </c>
      <c r="H164" s="58"/>
      <c r="I164" s="58"/>
      <c r="J164" s="58">
        <v>-0.56196999999999997</v>
      </c>
      <c r="K164" s="58"/>
      <c r="L164" s="58">
        <v>-0.56922129922522657</v>
      </c>
      <c r="M164" s="58"/>
      <c r="N164" s="58">
        <v>-0.57157999999999998</v>
      </c>
      <c r="O164" s="58">
        <v>-0.57569999999999988</v>
      </c>
      <c r="P164" s="58">
        <v>-0.57801000000000002</v>
      </c>
      <c r="Q164" s="58"/>
      <c r="R164" s="58">
        <v>-0.58381000000000005</v>
      </c>
      <c r="S164" s="58"/>
      <c r="T164" s="58">
        <v>-0.58684000000000003</v>
      </c>
      <c r="U164" s="58">
        <v>-0.59458</v>
      </c>
      <c r="V164" s="58">
        <v>-0.59950000000000003</v>
      </c>
      <c r="W164" s="58">
        <v>-0.60224</v>
      </c>
      <c r="X164" s="58">
        <v>-0.60760999999999998</v>
      </c>
      <c r="Y164" s="58">
        <v>-0.61358000000000001</v>
      </c>
      <c r="Z164" s="58">
        <v>-0.61589000000000005</v>
      </c>
      <c r="AA164" s="58"/>
      <c r="AB164" s="92"/>
      <c r="AC164" s="112">
        <v>-1.704277819999922E-2</v>
      </c>
      <c r="AD164" s="92"/>
      <c r="AE164" s="92"/>
      <c r="AF164" s="112">
        <v>-1.5174999999995054E-3</v>
      </c>
      <c r="AG164" s="92"/>
      <c r="AH164" s="112">
        <v>-7.251299225226604E-3</v>
      </c>
      <c r="AI164" s="92"/>
      <c r="AJ164" s="112">
        <v>-2.3587007747734035E-3</v>
      </c>
      <c r="AK164" s="112">
        <v>-4.1199999999999015E-3</v>
      </c>
      <c r="AL164" s="112">
        <v>-2.3100000000001453E-3</v>
      </c>
      <c r="AM164" s="112"/>
      <c r="AN164" s="112">
        <v>-5.8000000000000274E-3</v>
      </c>
      <c r="AO164" s="92"/>
      <c r="AP164" s="112">
        <v>-3.0299999999999772E-3</v>
      </c>
      <c r="AQ164" s="112">
        <v>-7.7399999999999691E-3</v>
      </c>
      <c r="AR164" s="112">
        <v>-4.9200000000000355E-3</v>
      </c>
      <c r="AS164" s="112">
        <v>-2.7399999999999647E-3</v>
      </c>
      <c r="AT164" s="112">
        <v>-5.3699999999999859E-3</v>
      </c>
      <c r="AU164" s="112">
        <v>-5.9700000000000308E-3</v>
      </c>
      <c r="AV164" s="112">
        <v>-2.3100000000000342E-3</v>
      </c>
      <c r="AW164" s="92"/>
      <c r="AX164" s="114">
        <v>-7.2480278199998804E-2</v>
      </c>
      <c r="AY164" s="115">
        <v>-5.5437499999999584E-2</v>
      </c>
    </row>
    <row r="165" spans="2:51">
      <c r="B165" s="52" t="s">
        <v>169</v>
      </c>
      <c r="D165" s="14">
        <v>2180.8890000000001</v>
      </c>
      <c r="E165" s="58">
        <v>-0.54169972180000114</v>
      </c>
      <c r="F165" s="59"/>
      <c r="G165" s="58">
        <v>-0.55863250000000031</v>
      </c>
      <c r="H165" s="58"/>
      <c r="I165" s="58"/>
      <c r="J165" s="58">
        <v>-0.55979999999999996</v>
      </c>
      <c r="K165" s="58"/>
      <c r="L165" s="58">
        <v>-0.56706713227545802</v>
      </c>
      <c r="M165" s="58"/>
      <c r="N165" s="58">
        <v>-0.56923000000000001</v>
      </c>
      <c r="O165" s="58">
        <v>-0.57350999999999985</v>
      </c>
      <c r="P165" s="58">
        <v>-0.57565999999999995</v>
      </c>
      <c r="Q165" s="58"/>
      <c r="R165" s="58">
        <v>-0.58143999999999996</v>
      </c>
      <c r="S165" s="58"/>
      <c r="T165" s="58">
        <v>-0.58431999999999995</v>
      </c>
      <c r="U165" s="58">
        <v>-0.59206999999999999</v>
      </c>
      <c r="V165" s="58">
        <v>-0.59669000000000005</v>
      </c>
      <c r="W165" s="58">
        <v>-0.59934999999999994</v>
      </c>
      <c r="X165" s="58">
        <v>-0.60477000000000003</v>
      </c>
      <c r="Y165" s="58">
        <v>-0.61038000000000003</v>
      </c>
      <c r="Z165" s="58">
        <v>-0.61265000000000003</v>
      </c>
      <c r="AA165" s="58"/>
      <c r="AB165" s="92"/>
      <c r="AC165" s="112">
        <v>-1.6932778199999166E-2</v>
      </c>
      <c r="AD165" s="92"/>
      <c r="AE165" s="92"/>
      <c r="AF165" s="112">
        <v>-1.1674999999996549E-3</v>
      </c>
      <c r="AG165" s="92"/>
      <c r="AH165" s="112">
        <v>-7.2671322754580547E-3</v>
      </c>
      <c r="AI165" s="92"/>
      <c r="AJ165" s="112">
        <v>-2.1628677245419947E-3</v>
      </c>
      <c r="AK165" s="112">
        <v>-4.2799999999998395E-3</v>
      </c>
      <c r="AL165" s="112">
        <v>-2.1500000000000963E-3</v>
      </c>
      <c r="AM165" s="112"/>
      <c r="AN165" s="112">
        <v>-5.7800000000000074E-3</v>
      </c>
      <c r="AO165" s="92"/>
      <c r="AP165" s="112">
        <v>-2.8799999999999937E-3</v>
      </c>
      <c r="AQ165" s="112">
        <v>-7.7500000000000346E-3</v>
      </c>
      <c r="AR165" s="112">
        <v>-4.6200000000000685E-3</v>
      </c>
      <c r="AS165" s="112">
        <v>-2.6599999999998847E-3</v>
      </c>
      <c r="AT165" s="112">
        <v>-5.4200000000000914E-3</v>
      </c>
      <c r="AU165" s="112">
        <v>-5.6100000000000039E-3</v>
      </c>
      <c r="AV165" s="112">
        <v>-2.2699999999999942E-3</v>
      </c>
      <c r="AW165" s="92"/>
      <c r="AX165" s="114">
        <v>-7.0950278199998884E-2</v>
      </c>
      <c r="AY165" s="115">
        <v>-5.4017499999999719E-2</v>
      </c>
    </row>
    <row r="166" spans="2:51">
      <c r="B166" s="52" t="s">
        <v>170</v>
      </c>
      <c r="D166" s="14">
        <v>2195.895</v>
      </c>
      <c r="E166" s="58">
        <v>-0.54308972180000115</v>
      </c>
      <c r="F166" s="59"/>
      <c r="G166" s="58">
        <v>-0.56090750000000034</v>
      </c>
      <c r="H166" s="58"/>
      <c r="I166" s="58"/>
      <c r="J166" s="58">
        <v>-0.56222000000000005</v>
      </c>
      <c r="K166" s="58"/>
      <c r="L166" s="58">
        <v>-0.56964296310301976</v>
      </c>
      <c r="M166" s="58"/>
      <c r="N166" s="58">
        <v>-0.57182999999999995</v>
      </c>
      <c r="O166" s="58">
        <v>-0.57608999999999988</v>
      </c>
      <c r="P166" s="58">
        <v>-0.57833999999999997</v>
      </c>
      <c r="Q166" s="58"/>
      <c r="R166" s="58">
        <v>-0.58408000000000004</v>
      </c>
      <c r="S166" s="58"/>
      <c r="T166" s="58">
        <v>-0.58701000000000003</v>
      </c>
      <c r="U166" s="58">
        <v>-0.59467000000000003</v>
      </c>
      <c r="V166" s="58">
        <v>-0.59936</v>
      </c>
      <c r="W166" s="58">
        <v>-0.60197000000000001</v>
      </c>
      <c r="X166" s="58">
        <v>-0.60743999999999998</v>
      </c>
      <c r="Y166" s="58">
        <v>-0.61331000000000002</v>
      </c>
      <c r="Z166" s="58">
        <v>-0.61555000000000004</v>
      </c>
      <c r="AA166" s="58"/>
      <c r="AB166" s="92"/>
      <c r="AC166" s="112">
        <v>-1.781777819999919E-2</v>
      </c>
      <c r="AD166" s="92"/>
      <c r="AE166" s="92"/>
      <c r="AF166" s="112">
        <v>-1.3124999999997167E-3</v>
      </c>
      <c r="AG166" s="92"/>
      <c r="AH166" s="112">
        <v>-7.4229631030197085E-3</v>
      </c>
      <c r="AI166" s="92"/>
      <c r="AJ166" s="112">
        <v>-2.1870368969801879E-3</v>
      </c>
      <c r="AK166" s="112">
        <v>-4.2599999999999305E-3</v>
      </c>
      <c r="AL166" s="112">
        <v>-2.2500000000000853E-3</v>
      </c>
      <c r="AM166" s="112"/>
      <c r="AN166" s="112">
        <v>-5.7400000000000784E-3</v>
      </c>
      <c r="AO166" s="92"/>
      <c r="AP166" s="112">
        <v>-2.9299999999999882E-3</v>
      </c>
      <c r="AQ166" s="112">
        <v>-7.6600000000000001E-3</v>
      </c>
      <c r="AR166" s="112">
        <v>-4.689999999999972E-3</v>
      </c>
      <c r="AS166" s="112">
        <v>-2.6100000000000012E-3</v>
      </c>
      <c r="AT166" s="112">
        <v>-5.4699999999999749E-3</v>
      </c>
      <c r="AU166" s="112">
        <v>-5.8700000000000419E-3</v>
      </c>
      <c r="AV166" s="112">
        <v>-2.2400000000000198E-3</v>
      </c>
      <c r="AW166" s="92"/>
      <c r="AX166" s="114">
        <v>-7.2460278199998895E-2</v>
      </c>
      <c r="AY166" s="115">
        <v>-5.4642499999999705E-2</v>
      </c>
    </row>
    <row r="167" spans="2:51">
      <c r="B167" s="52" t="s">
        <v>171</v>
      </c>
      <c r="D167" s="14">
        <v>2210.89</v>
      </c>
      <c r="E167" s="58">
        <v>-0.53749972180000116</v>
      </c>
      <c r="F167" s="59"/>
      <c r="G167" s="58">
        <v>-0.55622500000000019</v>
      </c>
      <c r="H167" s="58"/>
      <c r="I167" s="58"/>
      <c r="J167" s="58">
        <v>-0.55752999999999997</v>
      </c>
      <c r="K167" s="58"/>
      <c r="L167" s="58">
        <v>-0.56483879698675221</v>
      </c>
      <c r="M167" s="58"/>
      <c r="N167" s="58">
        <v>-0.56681999999999999</v>
      </c>
      <c r="O167" s="58">
        <v>-0.57137999999999989</v>
      </c>
      <c r="P167" s="58">
        <v>-0.57357000000000002</v>
      </c>
      <c r="Q167" s="58"/>
      <c r="R167" s="58">
        <v>-0.57933000000000001</v>
      </c>
      <c r="S167" s="58"/>
      <c r="T167" s="58">
        <v>-0.58218999999999999</v>
      </c>
      <c r="U167" s="58">
        <v>-0.58992999999999995</v>
      </c>
      <c r="V167" s="58">
        <v>-0.59445000000000003</v>
      </c>
      <c r="W167" s="58">
        <v>-0.59694999999999998</v>
      </c>
      <c r="X167" s="58">
        <v>-0.60246999999999995</v>
      </c>
      <c r="Y167" s="58">
        <v>-0.60804999999999998</v>
      </c>
      <c r="Z167" s="58">
        <v>-0.61012</v>
      </c>
      <c r="AA167" s="58"/>
      <c r="AB167" s="92"/>
      <c r="AC167" s="112">
        <v>-1.8725278199999029E-2</v>
      </c>
      <c r="AD167" s="92"/>
      <c r="AE167" s="92"/>
      <c r="AF167" s="112">
        <v>-1.3049999999997786E-3</v>
      </c>
      <c r="AG167" s="92"/>
      <c r="AH167" s="112">
        <v>-7.3087969867522418E-3</v>
      </c>
      <c r="AI167" s="92"/>
      <c r="AJ167" s="112">
        <v>-1.9812030132477787E-3</v>
      </c>
      <c r="AK167" s="112">
        <v>-4.5599999999998975E-3</v>
      </c>
      <c r="AL167" s="112">
        <v>-2.1900000000001363E-3</v>
      </c>
      <c r="AM167" s="112"/>
      <c r="AN167" s="112">
        <v>-5.7599999999999874E-3</v>
      </c>
      <c r="AO167" s="112"/>
      <c r="AP167" s="112">
        <v>-2.8599999999999737E-3</v>
      </c>
      <c r="AQ167" s="112">
        <v>-7.7399999999999691E-3</v>
      </c>
      <c r="AR167" s="112">
        <v>-4.5200000000000795E-3</v>
      </c>
      <c r="AS167" s="112">
        <v>-2.4999999999999467E-3</v>
      </c>
      <c r="AT167" s="112">
        <v>-5.5199999999999694E-3</v>
      </c>
      <c r="AU167" s="112">
        <v>-5.5800000000000294E-3</v>
      </c>
      <c r="AV167" s="112">
        <v>-2.0700000000000163E-3</v>
      </c>
      <c r="AW167" s="92"/>
      <c r="AX167" s="114">
        <v>-7.2620278199998833E-2</v>
      </c>
      <c r="AY167" s="115">
        <v>-5.3894999999999804E-2</v>
      </c>
    </row>
    <row r="168" spans="2:51">
      <c r="B168" s="52" t="s">
        <v>172</v>
      </c>
      <c r="D168" s="14">
        <v>2225.9</v>
      </c>
      <c r="E168" s="58">
        <v>-0.53360972180000121</v>
      </c>
      <c r="F168" s="59"/>
      <c r="G168" s="58">
        <v>-0.55438750000000037</v>
      </c>
      <c r="H168" s="58"/>
      <c r="I168" s="58"/>
      <c r="J168" s="58">
        <v>-0.55611999999999995</v>
      </c>
      <c r="K168" s="58"/>
      <c r="L168" s="58">
        <v>-0.56348462670297916</v>
      </c>
      <c r="M168" s="58"/>
      <c r="N168" s="58">
        <v>-0.56581999999999999</v>
      </c>
      <c r="O168" s="58">
        <v>-0.5701799999999998</v>
      </c>
      <c r="P168" s="58">
        <v>-0.57254000000000005</v>
      </c>
      <c r="Q168" s="58"/>
      <c r="R168" s="58">
        <v>-0.57815000000000005</v>
      </c>
      <c r="S168" s="58"/>
      <c r="T168" s="58">
        <v>-0.58116999999999996</v>
      </c>
      <c r="U168" s="58">
        <v>-0.58892</v>
      </c>
      <c r="V168" s="58">
        <v>-0.59350999999999998</v>
      </c>
      <c r="W168" s="58">
        <v>-0.59597999999999995</v>
      </c>
      <c r="X168" s="58">
        <v>-0.60114000000000001</v>
      </c>
      <c r="Y168" s="58">
        <v>-0.60685</v>
      </c>
      <c r="Z168" s="58">
        <v>-0.60867000000000004</v>
      </c>
      <c r="AA168" s="58"/>
      <c r="AB168" s="92"/>
      <c r="AC168" s="112">
        <v>-2.0777778199999153E-2</v>
      </c>
      <c r="AD168" s="92"/>
      <c r="AE168" s="92"/>
      <c r="AF168" s="112">
        <v>-1.7324999999995816E-3</v>
      </c>
      <c r="AG168" s="92"/>
      <c r="AH168" s="112">
        <v>-7.3646267029792156E-3</v>
      </c>
      <c r="AI168" s="92"/>
      <c r="AJ168" s="112">
        <v>-2.3353732970208263E-3</v>
      </c>
      <c r="AK168" s="112">
        <v>-4.3599999999998085E-3</v>
      </c>
      <c r="AL168" s="112">
        <v>-2.3600000000002508E-3</v>
      </c>
      <c r="AM168" s="112"/>
      <c r="AN168" s="112">
        <v>-5.6100000000000039E-3</v>
      </c>
      <c r="AO168" s="112"/>
      <c r="AP168" s="112">
        <v>-3.0199999999999116E-3</v>
      </c>
      <c r="AQ168" s="112">
        <v>-7.7500000000000346E-3</v>
      </c>
      <c r="AR168" s="112">
        <v>-4.589999999999983E-3</v>
      </c>
      <c r="AS168" s="112">
        <v>-2.4699999999999722E-3</v>
      </c>
      <c r="AT168" s="112">
        <v>-5.1600000000000534E-3</v>
      </c>
      <c r="AU168" s="112">
        <v>-5.7099999999999929E-3</v>
      </c>
      <c r="AV168" s="112">
        <v>-1.8200000000000438E-3</v>
      </c>
      <c r="AW168" s="92"/>
      <c r="AX168" s="114">
        <v>-7.5060278199998831E-2</v>
      </c>
      <c r="AY168" s="115">
        <v>-5.4282499999999678E-2</v>
      </c>
    </row>
    <row r="169" spans="2:51">
      <c r="B169" s="52" t="s">
        <v>173</v>
      </c>
      <c r="D169" s="14">
        <v>2240.904</v>
      </c>
      <c r="E169" s="58">
        <v>-0.5303197218000012</v>
      </c>
      <c r="F169" s="59"/>
      <c r="G169" s="58">
        <v>-0.55129000000000028</v>
      </c>
      <c r="H169" s="58"/>
      <c r="I169" s="58"/>
      <c r="J169" s="58">
        <v>-0.55269000000000001</v>
      </c>
      <c r="K169" s="58"/>
      <c r="L169" s="58">
        <v>-0.56043045808620839</v>
      </c>
      <c r="M169" s="58"/>
      <c r="N169" s="58">
        <v>-0.56254000000000004</v>
      </c>
      <c r="O169" s="58">
        <v>-0.5672799999999999</v>
      </c>
      <c r="P169" s="58">
        <v>-0.56945999999999997</v>
      </c>
      <c r="Q169" s="58"/>
      <c r="R169" s="58">
        <v>-0.57533999999999996</v>
      </c>
      <c r="S169" s="58"/>
      <c r="T169" s="58">
        <v>-0.57826999999999995</v>
      </c>
      <c r="U169" s="58">
        <v>-0.58636999999999995</v>
      </c>
      <c r="V169" s="58">
        <v>-0.59089000000000003</v>
      </c>
      <c r="W169" s="58">
        <v>-0.59326000000000001</v>
      </c>
      <c r="X169" s="58">
        <v>-0.59869000000000006</v>
      </c>
      <c r="Y169" s="58">
        <v>-0.60453000000000001</v>
      </c>
      <c r="Z169" s="58">
        <v>-0.60634999999999994</v>
      </c>
      <c r="AA169" s="58"/>
      <c r="AB169" s="92"/>
      <c r="AC169" s="112">
        <v>-2.0970278199999082E-2</v>
      </c>
      <c r="AD169" s="92"/>
      <c r="AE169" s="92"/>
      <c r="AF169" s="112">
        <v>-1.3999999999997348E-3</v>
      </c>
      <c r="AG169" s="92"/>
      <c r="AH169" s="112">
        <v>-7.7404580862083794E-3</v>
      </c>
      <c r="AI169" s="92"/>
      <c r="AJ169" s="112">
        <v>-2.109541913791646E-3</v>
      </c>
      <c r="AK169" s="112">
        <v>-4.7399999999998554E-3</v>
      </c>
      <c r="AL169" s="112">
        <v>-2.1800000000000708E-3</v>
      </c>
      <c r="AM169" s="112"/>
      <c r="AN169" s="112">
        <v>-5.8799999999999963E-3</v>
      </c>
      <c r="AO169" s="112"/>
      <c r="AP169" s="112">
        <v>-2.9299999999999882E-3</v>
      </c>
      <c r="AQ169" s="112">
        <v>-8.0999999999999961E-3</v>
      </c>
      <c r="AR169" s="112">
        <v>-4.5200000000000795E-3</v>
      </c>
      <c r="AS169" s="112">
        <v>-2.3699999999999832E-3</v>
      </c>
      <c r="AT169" s="112">
        <v>-5.4300000000000459E-3</v>
      </c>
      <c r="AU169" s="112">
        <v>-5.8399999999999563E-3</v>
      </c>
      <c r="AV169" s="112">
        <v>-1.8199999999999328E-3</v>
      </c>
      <c r="AW169" s="92"/>
      <c r="AX169" s="114">
        <v>-7.6030278199998746E-2</v>
      </c>
      <c r="AY169" s="115">
        <v>-5.5059999999999665E-2</v>
      </c>
    </row>
    <row r="170" spans="2:51">
      <c r="B170" s="52" t="s">
        <v>174</v>
      </c>
      <c r="D170" s="14">
        <v>2255.8789999999999</v>
      </c>
      <c r="E170" s="58">
        <v>-0.53076485569999998</v>
      </c>
      <c r="F170" s="59"/>
      <c r="G170" s="58">
        <v>-0.55009500000000022</v>
      </c>
      <c r="H170" s="58"/>
      <c r="I170" s="58"/>
      <c r="J170" s="58">
        <v>-0.55201</v>
      </c>
      <c r="K170" s="58"/>
      <c r="L170" s="58">
        <v>-0.55957629752661464</v>
      </c>
      <c r="M170" s="58"/>
      <c r="N170" s="58">
        <v>-0.56211999999999995</v>
      </c>
      <c r="O170" s="58">
        <v>-0.56650999999999985</v>
      </c>
      <c r="P170" s="58">
        <v>-0.56886999999999999</v>
      </c>
      <c r="Q170" s="58"/>
      <c r="R170" s="58">
        <v>-0.57479999999999998</v>
      </c>
      <c r="S170" s="58"/>
      <c r="T170" s="58">
        <v>-0.57798000000000005</v>
      </c>
      <c r="U170" s="58">
        <v>-0.58616000000000001</v>
      </c>
      <c r="V170" s="58">
        <v>-0.59091000000000005</v>
      </c>
      <c r="W170" s="58">
        <v>-0.59343999999999997</v>
      </c>
      <c r="X170" s="58">
        <v>-0.59884000000000004</v>
      </c>
      <c r="Y170" s="58">
        <v>-0.60485</v>
      </c>
      <c r="Z170" s="58">
        <v>-0.60679000000000005</v>
      </c>
      <c r="AA170" s="58"/>
      <c r="AB170" s="92"/>
      <c r="AC170" s="112">
        <v>-1.933014430000024E-2</v>
      </c>
      <c r="AD170" s="92"/>
      <c r="AE170" s="92"/>
      <c r="AF170" s="112">
        <v>-1.914999999999778E-3</v>
      </c>
      <c r="AG170" s="92"/>
      <c r="AH170" s="112">
        <v>-7.5662975266146404E-3</v>
      </c>
      <c r="AI170" s="92"/>
      <c r="AJ170" s="112">
        <v>-2.543702473385312E-3</v>
      </c>
      <c r="AK170" s="112">
        <v>-4.389999999999894E-3</v>
      </c>
      <c r="AL170" s="112">
        <v>-2.3600000000001398E-3</v>
      </c>
      <c r="AM170" s="112"/>
      <c r="AN170" s="112">
        <v>-5.9299999999999908E-3</v>
      </c>
      <c r="AO170" s="112"/>
      <c r="AP170" s="112">
        <v>-3.1800000000000717E-3</v>
      </c>
      <c r="AQ170" s="112">
        <v>-8.1799999999999651E-3</v>
      </c>
      <c r="AR170" s="112">
        <v>-4.750000000000032E-3</v>
      </c>
      <c r="AS170" s="112">
        <v>-2.5299999999999212E-3</v>
      </c>
      <c r="AT170" s="112">
        <v>-5.4000000000000714E-3</v>
      </c>
      <c r="AU170" s="112">
        <v>-6.0099999999999598E-3</v>
      </c>
      <c r="AV170" s="112">
        <v>-1.9400000000000528E-3</v>
      </c>
      <c r="AW170" s="92"/>
      <c r="AX170" s="114">
        <v>-7.6025144300000069E-2</v>
      </c>
      <c r="AY170" s="115">
        <v>-5.6694999999999829E-2</v>
      </c>
    </row>
    <row r="171" spans="2:51">
      <c r="B171" s="52" t="s">
        <v>175</v>
      </c>
      <c r="D171" s="14">
        <v>2270.873</v>
      </c>
      <c r="E171" s="58">
        <v>-0.53778985570000004</v>
      </c>
      <c r="F171" s="59"/>
      <c r="G171" s="58">
        <v>-0.55711250000000012</v>
      </c>
      <c r="H171" s="58"/>
      <c r="I171" s="58"/>
      <c r="J171" s="58">
        <v>-0.55874000000000001</v>
      </c>
      <c r="K171" s="58"/>
      <c r="L171" s="58">
        <v>-0.56614213168818073</v>
      </c>
      <c r="M171" s="58"/>
      <c r="N171" s="58">
        <v>-0.56843999999999995</v>
      </c>
      <c r="O171" s="58">
        <v>-0.57309999999999983</v>
      </c>
      <c r="P171" s="58">
        <v>-0.57535000000000003</v>
      </c>
      <c r="Q171" s="58"/>
      <c r="R171" s="58">
        <v>-0.58131999999999995</v>
      </c>
      <c r="S171" s="58"/>
      <c r="T171" s="58">
        <v>-0.58431999999999995</v>
      </c>
      <c r="U171" s="58">
        <v>-0.59258</v>
      </c>
      <c r="V171" s="58">
        <v>-0.59733000000000003</v>
      </c>
      <c r="W171" s="58">
        <v>-0.60004999999999997</v>
      </c>
      <c r="X171" s="58">
        <v>-0.60541999999999996</v>
      </c>
      <c r="Y171" s="58">
        <v>-0.61147000000000007</v>
      </c>
      <c r="Z171" s="58">
        <v>-0.61348999999999998</v>
      </c>
      <c r="AA171" s="58"/>
      <c r="AB171" s="92"/>
      <c r="AC171" s="112">
        <v>-1.932264430000008E-2</v>
      </c>
      <c r="AD171" s="92"/>
      <c r="AE171" s="92"/>
      <c r="AF171" s="112">
        <v>-1.6274999999998929E-3</v>
      </c>
      <c r="AG171" s="92"/>
      <c r="AH171" s="112">
        <v>-7.4021316881807131E-3</v>
      </c>
      <c r="AI171" s="92"/>
      <c r="AJ171" s="112">
        <v>-2.2978683118192178E-3</v>
      </c>
      <c r="AK171" s="112">
        <v>-4.6599999999998865E-3</v>
      </c>
      <c r="AL171" s="112">
        <v>-2.2500000000001963E-3</v>
      </c>
      <c r="AM171" s="112"/>
      <c r="AN171" s="112">
        <v>-5.9699999999999198E-3</v>
      </c>
      <c r="AO171" s="112"/>
      <c r="AP171" s="112">
        <v>-3.0000000000000027E-3</v>
      </c>
      <c r="AQ171" s="112">
        <v>-8.2600000000000451E-3</v>
      </c>
      <c r="AR171" s="112">
        <v>-4.750000000000032E-3</v>
      </c>
      <c r="AS171" s="112">
        <v>-2.7199999999999447E-3</v>
      </c>
      <c r="AT171" s="112">
        <v>-5.3699999999999859E-3</v>
      </c>
      <c r="AU171" s="112">
        <v>-6.0500000000001108E-3</v>
      </c>
      <c r="AV171" s="112">
        <v>-2.0199999999999108E-3</v>
      </c>
      <c r="AW171" s="92"/>
      <c r="AX171" s="114">
        <v>-7.5700144299999939E-2</v>
      </c>
      <c r="AY171" s="115">
        <v>-5.6377499999999858E-2</v>
      </c>
    </row>
    <row r="172" spans="2:51">
      <c r="B172" s="52" t="s">
        <v>176</v>
      </c>
      <c r="D172" s="14">
        <v>2285.8870000000002</v>
      </c>
      <c r="E172" s="58">
        <v>-0.5230299895999988</v>
      </c>
      <c r="F172" s="59"/>
      <c r="G172" s="58">
        <v>-0.53752749999999982</v>
      </c>
      <c r="H172" s="58"/>
      <c r="I172" s="58"/>
      <c r="J172" s="58">
        <v>-0.53944999999999999</v>
      </c>
      <c r="K172" s="58"/>
      <c r="L172" s="58">
        <v>-0.54654796029307295</v>
      </c>
      <c r="M172" s="58"/>
      <c r="N172" s="58">
        <v>-0.54916999999999994</v>
      </c>
      <c r="O172" s="58">
        <v>-0.55333999999999983</v>
      </c>
      <c r="P172" s="58">
        <v>-0.55576000000000003</v>
      </c>
      <c r="Q172" s="58"/>
      <c r="R172" s="58">
        <v>-0.56125000000000003</v>
      </c>
      <c r="S172" s="58"/>
      <c r="T172" s="58">
        <v>-0.56428999999999996</v>
      </c>
      <c r="U172" s="58">
        <v>-0.57221</v>
      </c>
      <c r="V172" s="58">
        <v>-0.57679999999999998</v>
      </c>
      <c r="W172" s="58">
        <v>-0.57926999999999995</v>
      </c>
      <c r="X172" s="58">
        <v>-0.58440999999999999</v>
      </c>
      <c r="Y172" s="58">
        <v>-0.59030000000000005</v>
      </c>
      <c r="Z172" s="58">
        <v>-0.59218999999999999</v>
      </c>
      <c r="AA172" s="58"/>
      <c r="AB172" s="92"/>
      <c r="AC172" s="112">
        <v>-1.4497510400001024E-2</v>
      </c>
      <c r="AD172" s="92"/>
      <c r="AE172" s="92"/>
      <c r="AF172" s="112">
        <v>-1.9225000000001602E-3</v>
      </c>
      <c r="AG172" s="92"/>
      <c r="AH172" s="112">
        <v>-7.0979602930729691E-3</v>
      </c>
      <c r="AI172" s="92"/>
      <c r="AJ172" s="112">
        <v>-2.6220397069269819E-3</v>
      </c>
      <c r="AK172" s="112">
        <v>-4.169999999999896E-3</v>
      </c>
      <c r="AL172" s="112">
        <v>-2.4200000000001998E-3</v>
      </c>
      <c r="AM172" s="112"/>
      <c r="AN172" s="112">
        <v>-5.4899999999999949E-3</v>
      </c>
      <c r="AO172" s="112"/>
      <c r="AP172" s="112">
        <v>-3.0399999999999316E-3</v>
      </c>
      <c r="AQ172" s="112">
        <v>-7.9200000000000381E-3</v>
      </c>
      <c r="AR172" s="112">
        <v>-4.589999999999983E-3</v>
      </c>
      <c r="AS172" s="112">
        <v>-2.4699999999999722E-3</v>
      </c>
      <c r="AT172" s="112">
        <v>-5.1400000000000334E-3</v>
      </c>
      <c r="AU172" s="112">
        <v>-5.8900000000000619E-3</v>
      </c>
      <c r="AV172" s="112">
        <v>-1.8899999999999473E-3</v>
      </c>
      <c r="AW172" s="92"/>
      <c r="AX172" s="114">
        <v>-6.9160010400001193E-2</v>
      </c>
      <c r="AY172" s="115">
        <v>-5.4662500000000169E-2</v>
      </c>
    </row>
    <row r="173" spans="2:51">
      <c r="B173" s="52" t="s">
        <v>177</v>
      </c>
      <c r="D173" s="14">
        <v>2300.8830000000003</v>
      </c>
      <c r="E173" s="58">
        <v>-0.5272999895999988</v>
      </c>
      <c r="F173" s="59"/>
      <c r="G173" s="58">
        <v>-0.54257249999999979</v>
      </c>
      <c r="H173" s="58"/>
      <c r="I173" s="58"/>
      <c r="J173" s="58">
        <v>-0.54423999999999995</v>
      </c>
      <c r="K173" s="58"/>
      <c r="L173" s="58">
        <v>-0.55115379389897168</v>
      </c>
      <c r="M173" s="58"/>
      <c r="N173" s="58">
        <v>-0.55342999999999998</v>
      </c>
      <c r="O173" s="58">
        <v>-0.55783999999999989</v>
      </c>
      <c r="P173" s="58">
        <v>-0.56006</v>
      </c>
      <c r="Q173" s="58"/>
      <c r="R173" s="58">
        <v>-0.56557000000000002</v>
      </c>
      <c r="S173" s="58"/>
      <c r="T173" s="58">
        <v>-0.56823999999999997</v>
      </c>
      <c r="U173" s="58">
        <v>-0.57621999999999995</v>
      </c>
      <c r="V173" s="58">
        <v>-0.58067999999999997</v>
      </c>
      <c r="W173" s="58">
        <v>-0.58301999999999998</v>
      </c>
      <c r="X173" s="58">
        <v>-0.58799999999999997</v>
      </c>
      <c r="Y173" s="58">
        <v>-0.59360000000000002</v>
      </c>
      <c r="Z173" s="58">
        <v>-0.59541999999999995</v>
      </c>
      <c r="AA173" s="58"/>
      <c r="AB173" s="92"/>
      <c r="AC173" s="112">
        <v>-1.5272510400000994E-2</v>
      </c>
      <c r="AD173" s="92"/>
      <c r="AE173" s="92"/>
      <c r="AF173" s="112">
        <v>-1.667500000000155E-3</v>
      </c>
      <c r="AG173" s="92"/>
      <c r="AH173" s="112">
        <v>-6.9137938989717318E-3</v>
      </c>
      <c r="AI173" s="92"/>
      <c r="AJ173" s="112">
        <v>-2.2762061010282997E-3</v>
      </c>
      <c r="AK173" s="112">
        <v>-4.409999999999914E-3</v>
      </c>
      <c r="AL173" s="112">
        <v>-2.2200000000001108E-3</v>
      </c>
      <c r="AM173" s="112"/>
      <c r="AN173" s="112">
        <v>-5.5100000000000149E-3</v>
      </c>
      <c r="AO173" s="112"/>
      <c r="AP173" s="112">
        <v>-2.6699999999999502E-3</v>
      </c>
      <c r="AQ173" s="112">
        <v>-7.9799999999999871E-3</v>
      </c>
      <c r="AR173" s="112">
        <v>-4.4600000000000195E-3</v>
      </c>
      <c r="AS173" s="112">
        <v>-2.3400000000000087E-3</v>
      </c>
      <c r="AT173" s="112">
        <v>-4.9799999999999844E-3</v>
      </c>
      <c r="AU173" s="112">
        <v>-5.6000000000000494E-3</v>
      </c>
      <c r="AV173" s="112">
        <v>-1.8199999999999328E-3</v>
      </c>
      <c r="AW173" s="92"/>
      <c r="AX173" s="114">
        <v>-6.8120010400001152E-2</v>
      </c>
      <c r="AY173" s="115">
        <v>-5.2847500000000158E-2</v>
      </c>
    </row>
    <row r="174" spans="2:51">
      <c r="B174" s="52" t="s">
        <v>178</v>
      </c>
      <c r="D174" s="14">
        <v>2315.8910000000001</v>
      </c>
      <c r="E174" s="58">
        <v>-0.53003998959999876</v>
      </c>
      <c r="F174" s="59"/>
      <c r="G174" s="58">
        <v>-0.54476999999999998</v>
      </c>
      <c r="H174" s="58"/>
      <c r="I174" s="58"/>
      <c r="J174" s="58">
        <v>-0.54698999999999998</v>
      </c>
      <c r="K174" s="58"/>
      <c r="L174" s="58">
        <v>-0.55360962417086612</v>
      </c>
      <c r="M174" s="58"/>
      <c r="N174" s="58">
        <v>-0.55632000000000004</v>
      </c>
      <c r="O174" s="58">
        <v>-0.56025999999999987</v>
      </c>
      <c r="P174" s="58">
        <v>-0.56272999999999995</v>
      </c>
      <c r="Q174" s="58"/>
      <c r="R174" s="58">
        <v>-0.56794999999999995</v>
      </c>
      <c r="S174" s="58"/>
      <c r="T174" s="58">
        <v>-0.57074999999999998</v>
      </c>
      <c r="U174" s="58">
        <v>-0.57852000000000003</v>
      </c>
      <c r="V174" s="58">
        <v>-0.58311999999999997</v>
      </c>
      <c r="W174" s="58">
        <v>-0.58526</v>
      </c>
      <c r="X174" s="58">
        <v>-0.59040999999999999</v>
      </c>
      <c r="Y174" s="58">
        <v>-0.59584000000000004</v>
      </c>
      <c r="Z174" s="58">
        <v>-0.59787999999999997</v>
      </c>
      <c r="AA174" s="58"/>
      <c r="AB174" s="92"/>
      <c r="AC174" s="112">
        <v>-1.4730010400001214E-2</v>
      </c>
      <c r="AD174" s="92"/>
      <c r="AE174" s="92"/>
      <c r="AF174" s="112">
        <v>-2.2199999999999998E-3</v>
      </c>
      <c r="AG174" s="92"/>
      <c r="AH174" s="112">
        <v>-6.6196241708661452E-3</v>
      </c>
      <c r="AI174" s="92"/>
      <c r="AJ174" s="112">
        <v>-2.7103758291339153E-3</v>
      </c>
      <c r="AK174" s="112">
        <v>-3.9399999999998325E-3</v>
      </c>
      <c r="AL174" s="112">
        <v>-2.4700000000000832E-3</v>
      </c>
      <c r="AM174" s="112"/>
      <c r="AN174" s="112">
        <v>-5.2200000000000024E-3</v>
      </c>
      <c r="AO174" s="112"/>
      <c r="AP174" s="112">
        <v>-2.8000000000000247E-3</v>
      </c>
      <c r="AQ174" s="112">
        <v>-7.7700000000000546E-3</v>
      </c>
      <c r="AR174" s="112">
        <v>-4.5999999999999375E-3</v>
      </c>
      <c r="AS174" s="112">
        <v>-2.1400000000000308E-3</v>
      </c>
      <c r="AT174" s="112">
        <v>-5.1499999999999879E-3</v>
      </c>
      <c r="AU174" s="112">
        <v>-5.4300000000000459E-3</v>
      </c>
      <c r="AV174" s="112">
        <v>-2.0399999999999308E-3</v>
      </c>
      <c r="AW174" s="92"/>
      <c r="AX174" s="114">
        <v>-6.7840010400001205E-2</v>
      </c>
      <c r="AY174" s="115">
        <v>-5.3109999999999991E-2</v>
      </c>
    </row>
    <row r="175" spans="2:51">
      <c r="B175" s="52" t="s">
        <v>179</v>
      </c>
      <c r="D175" s="14">
        <v>2330.8890000000001</v>
      </c>
      <c r="E175" s="58">
        <v>-0.5211999895999988</v>
      </c>
      <c r="F175" s="59"/>
      <c r="G175" s="58">
        <v>-0.53511249999999988</v>
      </c>
      <c r="H175" s="58"/>
      <c r="I175" s="58"/>
      <c r="J175" s="58">
        <v>-0.53688999999999998</v>
      </c>
      <c r="K175" s="58"/>
      <c r="L175" s="58">
        <v>-0.54362545722109745</v>
      </c>
      <c r="M175" s="58"/>
      <c r="N175" s="58">
        <v>-0.54611999999999994</v>
      </c>
      <c r="O175" s="58">
        <v>-0.55033999999999983</v>
      </c>
      <c r="P175" s="58">
        <v>-0.55271000000000003</v>
      </c>
      <c r="Q175" s="58"/>
      <c r="R175" s="58">
        <v>-0.55808999999999997</v>
      </c>
      <c r="S175" s="58"/>
      <c r="T175" s="58">
        <v>-0.56086999999999998</v>
      </c>
      <c r="U175" s="58">
        <v>-0.56886999999999999</v>
      </c>
      <c r="V175" s="58">
        <v>-0.57355</v>
      </c>
      <c r="W175" s="58">
        <v>-0.57592999999999994</v>
      </c>
      <c r="X175" s="58">
        <v>-0.58111999999999997</v>
      </c>
      <c r="Y175" s="58">
        <v>-0.58667999999999998</v>
      </c>
      <c r="Z175" s="58">
        <v>-0.58887</v>
      </c>
      <c r="AA175" s="58"/>
      <c r="AB175" s="92"/>
      <c r="AC175" s="112">
        <v>-1.3912510400001077E-2</v>
      </c>
      <c r="AD175" s="92"/>
      <c r="AE175" s="92"/>
      <c r="AF175" s="112">
        <v>-1.7775000000000984E-3</v>
      </c>
      <c r="AG175" s="92"/>
      <c r="AH175" s="112">
        <v>-6.7354572210974739E-3</v>
      </c>
      <c r="AI175" s="92"/>
      <c r="AJ175" s="112">
        <v>-2.4945427789024865E-3</v>
      </c>
      <c r="AK175" s="112">
        <v>-4.2199999999998905E-3</v>
      </c>
      <c r="AL175" s="112">
        <v>-2.3700000000002053E-3</v>
      </c>
      <c r="AM175" s="112"/>
      <c r="AN175" s="112">
        <v>-5.3799999999999404E-3</v>
      </c>
      <c r="AO175" s="112"/>
      <c r="AP175" s="112">
        <v>-2.7800000000000047E-3</v>
      </c>
      <c r="AQ175" s="112">
        <v>-8.0000000000000071E-3</v>
      </c>
      <c r="AR175" s="112">
        <v>-4.6800000000000175E-3</v>
      </c>
      <c r="AS175" s="112">
        <v>-2.3799999999999377E-3</v>
      </c>
      <c r="AT175" s="112">
        <v>-5.1900000000000279E-3</v>
      </c>
      <c r="AU175" s="112">
        <v>-5.5600000000000094E-3</v>
      </c>
      <c r="AV175" s="112">
        <v>-2.1900000000000253E-3</v>
      </c>
      <c r="AW175" s="92"/>
      <c r="AX175" s="114">
        <v>-6.7670010400001201E-2</v>
      </c>
      <c r="AY175" s="115">
        <v>-5.3757500000000125E-2</v>
      </c>
    </row>
    <row r="176" spans="2:51">
      <c r="B176" s="52" t="s">
        <v>180</v>
      </c>
      <c r="D176" s="14">
        <v>2345.8890000000001</v>
      </c>
      <c r="E176" s="58">
        <v>-0.52666998959999878</v>
      </c>
      <c r="F176" s="59"/>
      <c r="G176" s="58">
        <v>-0.54115749999999985</v>
      </c>
      <c r="H176" s="58"/>
      <c r="I176" s="58"/>
      <c r="J176" s="58">
        <v>-0.54332000000000003</v>
      </c>
      <c r="K176" s="58"/>
      <c r="L176" s="58">
        <v>-0.54994128971566136</v>
      </c>
      <c r="M176" s="58"/>
      <c r="N176" s="58">
        <v>-0.55262999999999995</v>
      </c>
      <c r="O176" s="58">
        <v>-0.55665999999999982</v>
      </c>
      <c r="P176" s="58">
        <v>-0.55915999999999999</v>
      </c>
      <c r="Q176" s="58"/>
      <c r="R176" s="58">
        <v>-0.56440000000000001</v>
      </c>
      <c r="S176" s="58"/>
      <c r="T176" s="58">
        <v>-0.56710000000000005</v>
      </c>
      <c r="U176" s="58">
        <v>-0.57513000000000003</v>
      </c>
      <c r="V176" s="58">
        <v>-0.57979999999999998</v>
      </c>
      <c r="W176" s="58">
        <v>-0.58214999999999995</v>
      </c>
      <c r="X176" s="58">
        <v>-0.58735999999999999</v>
      </c>
      <c r="Y176" s="58">
        <v>-0.59303000000000006</v>
      </c>
      <c r="Z176" s="58">
        <v>-0.59516000000000002</v>
      </c>
      <c r="AA176" s="58"/>
      <c r="AB176" s="92"/>
      <c r="AC176" s="112">
        <v>-1.4487510400001069E-2</v>
      </c>
      <c r="AD176" s="92"/>
      <c r="AE176" s="92"/>
      <c r="AF176" s="112">
        <v>-2.1625000000001782E-3</v>
      </c>
      <c r="AG176" s="92"/>
      <c r="AH176" s="112">
        <v>-6.6212897156613382E-3</v>
      </c>
      <c r="AI176" s="92"/>
      <c r="AJ176" s="112">
        <v>-2.6887102843385913E-3</v>
      </c>
      <c r="AK176" s="112">
        <v>-4.029999999999867E-3</v>
      </c>
      <c r="AL176" s="112">
        <v>-2.5000000000001688E-3</v>
      </c>
      <c r="AM176" s="112"/>
      <c r="AN176" s="112">
        <v>-5.2400000000000224E-3</v>
      </c>
      <c r="AO176" s="112"/>
      <c r="AP176" s="112">
        <v>-2.7000000000000357E-3</v>
      </c>
      <c r="AQ176" s="112">
        <v>-8.0299999999999816E-3</v>
      </c>
      <c r="AR176" s="112">
        <v>-4.669999999999952E-3</v>
      </c>
      <c r="AS176" s="112">
        <v>-2.3499999999999632E-3</v>
      </c>
      <c r="AT176" s="112">
        <v>-5.2100000000000479E-3</v>
      </c>
      <c r="AU176" s="112">
        <v>-5.6700000000000639E-3</v>
      </c>
      <c r="AV176" s="112">
        <v>-2.1299999999999653E-3</v>
      </c>
      <c r="AW176" s="92"/>
      <c r="AX176" s="114">
        <v>-6.8490010400001244E-2</v>
      </c>
      <c r="AY176" s="115">
        <v>-5.4002500000000175E-2</v>
      </c>
    </row>
    <row r="177" spans="2:51">
      <c r="B177" s="52" t="s">
        <v>181</v>
      </c>
      <c r="D177" s="14">
        <v>2360.8820000000001</v>
      </c>
      <c r="E177" s="58">
        <v>-0.52675998959999881</v>
      </c>
      <c r="F177" s="59"/>
      <c r="G177" s="58">
        <v>-0.54146499999999986</v>
      </c>
      <c r="H177" s="58"/>
      <c r="I177" s="58"/>
      <c r="J177" s="58">
        <v>-0.54325000000000001</v>
      </c>
      <c r="K177" s="58"/>
      <c r="L177" s="58">
        <v>-0.55022712415506114</v>
      </c>
      <c r="M177" s="58"/>
      <c r="N177" s="58">
        <v>-0.55286999999999997</v>
      </c>
      <c r="O177" s="58">
        <v>-0.55736999999999981</v>
      </c>
      <c r="P177" s="58">
        <v>-0.55996000000000001</v>
      </c>
      <c r="Q177" s="58"/>
      <c r="R177" s="58">
        <v>-0.56545999999999996</v>
      </c>
      <c r="S177" s="58"/>
      <c r="T177" s="58">
        <v>-0.56832000000000005</v>
      </c>
      <c r="U177" s="58">
        <v>-0.57684999999999997</v>
      </c>
      <c r="V177" s="58">
        <v>-0.58174000000000003</v>
      </c>
      <c r="W177" s="58">
        <v>-0.58433000000000002</v>
      </c>
      <c r="X177" s="58">
        <v>-0.58980999999999995</v>
      </c>
      <c r="Y177" s="58">
        <v>-0.59575</v>
      </c>
      <c r="Z177" s="58">
        <v>-0.59807999999999995</v>
      </c>
      <c r="AA177" s="58"/>
      <c r="AB177" s="92"/>
      <c r="AC177" s="112">
        <v>-1.4705010400001051E-2</v>
      </c>
      <c r="AD177" s="92"/>
      <c r="AE177" s="92"/>
      <c r="AF177" s="112">
        <v>-1.7850000000001476E-3</v>
      </c>
      <c r="AG177" s="92"/>
      <c r="AH177" s="112">
        <v>-6.9771241550611318E-3</v>
      </c>
      <c r="AI177" s="92"/>
      <c r="AJ177" s="112">
        <v>-2.6428758449388301E-3</v>
      </c>
      <c r="AK177" s="112">
        <v>-4.4999999999998375E-3</v>
      </c>
      <c r="AL177" s="112">
        <v>-2.5900000000002033E-3</v>
      </c>
      <c r="AM177" s="112"/>
      <c r="AN177" s="112">
        <v>-5.4999999999999494E-3</v>
      </c>
      <c r="AO177" s="112"/>
      <c r="AP177" s="112">
        <v>-2.8600000000000847E-3</v>
      </c>
      <c r="AQ177" s="112">
        <v>-8.5299999999999265E-3</v>
      </c>
      <c r="AR177" s="112">
        <v>-4.890000000000061E-3</v>
      </c>
      <c r="AS177" s="112">
        <v>-2.5899999999999812E-3</v>
      </c>
      <c r="AT177" s="112">
        <v>-5.4799999999999294E-3</v>
      </c>
      <c r="AU177" s="112">
        <v>-5.9400000000000563E-3</v>
      </c>
      <c r="AV177" s="112">
        <v>-2.3299999999999432E-3</v>
      </c>
      <c r="AW177" s="92"/>
      <c r="AX177" s="114">
        <v>-7.1320010400001133E-2</v>
      </c>
      <c r="AY177" s="115">
        <v>-5.6615000000000082E-2</v>
      </c>
    </row>
    <row r="178" spans="2:51">
      <c r="B178" s="52" t="s">
        <v>182</v>
      </c>
      <c r="D178" s="14">
        <v>2375.8910000000001</v>
      </c>
      <c r="E178" s="58">
        <v>-0.52164998959999875</v>
      </c>
      <c r="F178" s="59"/>
      <c r="G178" s="58">
        <v>-0.53572249999999977</v>
      </c>
      <c r="H178" s="58"/>
      <c r="I178" s="58"/>
      <c r="J178" s="58">
        <v>-0.53802000000000005</v>
      </c>
      <c r="K178" s="58"/>
      <c r="L178" s="58">
        <v>-0.54491295414912178</v>
      </c>
      <c r="M178" s="58"/>
      <c r="N178" s="58">
        <v>-0.54796999999999996</v>
      </c>
      <c r="O178" s="58">
        <v>-0.55218999999999985</v>
      </c>
      <c r="P178" s="58">
        <v>-0.55513000000000001</v>
      </c>
      <c r="Q178" s="58"/>
      <c r="R178" s="58">
        <v>-0.56064999999999998</v>
      </c>
      <c r="S178" s="58"/>
      <c r="T178" s="58">
        <v>-0.56391999999999998</v>
      </c>
      <c r="U178" s="58">
        <v>-0.57269000000000003</v>
      </c>
      <c r="V178" s="58">
        <v>-0.57794000000000001</v>
      </c>
      <c r="W178" s="58">
        <v>-0.58082999999999996</v>
      </c>
      <c r="X178" s="58">
        <v>-0.58660999999999996</v>
      </c>
      <c r="Y178" s="58">
        <v>-0.59294000000000002</v>
      </c>
      <c r="Z178" s="58">
        <v>-0.59555999999999998</v>
      </c>
      <c r="AA178" s="58"/>
      <c r="AB178" s="92"/>
      <c r="AC178" s="112">
        <v>-1.4072510400001015E-2</v>
      </c>
      <c r="AD178" s="92"/>
      <c r="AE178" s="92"/>
      <c r="AF178" s="112">
        <v>-2.2975000000002854E-3</v>
      </c>
      <c r="AG178" s="92"/>
      <c r="AH178" s="112">
        <v>-6.8929541491217217E-3</v>
      </c>
      <c r="AI178" s="92"/>
      <c r="AJ178" s="112">
        <v>-3.0570458508781817E-3</v>
      </c>
      <c r="AK178" s="112">
        <v>-4.2199999999998905E-3</v>
      </c>
      <c r="AL178" s="112">
        <v>-2.9400000000001647E-3</v>
      </c>
      <c r="AM178" s="112"/>
      <c r="AN178" s="112">
        <v>-5.5199999999999694E-3</v>
      </c>
      <c r="AO178" s="112"/>
      <c r="AP178" s="112">
        <v>-3.2699999999999951E-3</v>
      </c>
      <c r="AQ178" s="112">
        <v>-8.7700000000000555E-3</v>
      </c>
      <c r="AR178" s="112">
        <v>-5.2499999999999769E-3</v>
      </c>
      <c r="AS178" s="112">
        <v>-2.8899999999999482E-3</v>
      </c>
      <c r="AT178" s="112">
        <v>-5.7800000000000074E-3</v>
      </c>
      <c r="AU178" s="112">
        <v>-6.3300000000000578E-3</v>
      </c>
      <c r="AV178" s="112">
        <v>-2.6199999999999557E-3</v>
      </c>
      <c r="AW178" s="92"/>
      <c r="AX178" s="114">
        <v>-7.3910010400001225E-2</v>
      </c>
      <c r="AY178" s="115">
        <v>-5.983750000000021E-2</v>
      </c>
    </row>
    <row r="179" spans="2:51">
      <c r="B179" s="52" t="s">
        <v>183</v>
      </c>
      <c r="D179" s="14">
        <v>2390.886</v>
      </c>
      <c r="E179" s="58">
        <v>-0.52281998959999876</v>
      </c>
      <c r="F179" s="59"/>
      <c r="G179" s="58">
        <v>-0.53835500000000003</v>
      </c>
      <c r="H179" s="58"/>
      <c r="I179" s="58"/>
      <c r="J179" s="58">
        <v>-0.54051000000000005</v>
      </c>
      <c r="K179" s="58"/>
      <c r="L179" s="58">
        <v>-0.54798878803285422</v>
      </c>
      <c r="M179" s="58"/>
      <c r="N179" s="58">
        <v>-0.55108000000000001</v>
      </c>
      <c r="O179" s="58">
        <v>-0.55589999999999984</v>
      </c>
      <c r="P179" s="58">
        <v>-0.55896999999999997</v>
      </c>
      <c r="Q179" s="58"/>
      <c r="R179" s="58">
        <v>-0.56511</v>
      </c>
      <c r="S179" s="58"/>
      <c r="T179" s="58">
        <v>-0.56866000000000005</v>
      </c>
      <c r="U179" s="58">
        <v>-0.57821999999999996</v>
      </c>
      <c r="V179" s="58">
        <v>-0.58387</v>
      </c>
      <c r="W179" s="58">
        <v>-0.58718999999999999</v>
      </c>
      <c r="X179" s="58">
        <v>-0.59321999999999997</v>
      </c>
      <c r="Y179" s="58">
        <v>-0.59993000000000007</v>
      </c>
      <c r="Z179" s="58">
        <v>-0.60279000000000005</v>
      </c>
      <c r="AA179" s="58"/>
      <c r="AB179" s="92"/>
      <c r="AC179" s="112">
        <v>-1.553501040000127E-2</v>
      </c>
      <c r="AD179" s="92"/>
      <c r="AE179" s="92"/>
      <c r="AF179" s="112">
        <v>-2.155000000000018E-3</v>
      </c>
      <c r="AG179" s="92"/>
      <c r="AH179" s="112">
        <v>-7.4787880328541778E-3</v>
      </c>
      <c r="AI179" s="92"/>
      <c r="AJ179" s="112">
        <v>-3.0912119671457905E-3</v>
      </c>
      <c r="AK179" s="112">
        <v>-4.8199999999998244E-3</v>
      </c>
      <c r="AL179" s="112">
        <v>-3.0700000000001282E-3</v>
      </c>
      <c r="AM179" s="112"/>
      <c r="AN179" s="112">
        <v>-6.1400000000000343E-3</v>
      </c>
      <c r="AO179" s="112"/>
      <c r="AP179" s="112">
        <v>-3.5500000000000531E-3</v>
      </c>
      <c r="AQ179" s="112">
        <v>-9.5599999999999019E-3</v>
      </c>
      <c r="AR179" s="112">
        <v>-5.6500000000000439E-3</v>
      </c>
      <c r="AS179" s="112">
        <v>-3.3199999999999896E-3</v>
      </c>
      <c r="AT179" s="112">
        <v>-6.0299999999999798E-3</v>
      </c>
      <c r="AU179" s="112">
        <v>-6.7100000000001048E-3</v>
      </c>
      <c r="AV179" s="112">
        <v>-2.8599999999999737E-3</v>
      </c>
      <c r="AW179" s="92"/>
      <c r="AX179" s="114">
        <v>-7.997001040000129E-2</v>
      </c>
      <c r="AY179" s="115">
        <v>-6.443500000000002E-2</v>
      </c>
    </row>
    <row r="180" spans="2:51">
      <c r="B180" s="52" t="s">
        <v>184</v>
      </c>
      <c r="C180" s="73"/>
      <c r="D180" s="14">
        <v>2405.893</v>
      </c>
      <c r="E180" s="58">
        <v>-0.50561998959999876</v>
      </c>
      <c r="F180" s="64"/>
      <c r="G180" s="58">
        <v>-0.52224000000000004</v>
      </c>
      <c r="H180" s="58"/>
      <c r="I180" s="58"/>
      <c r="J180" s="58">
        <v>-0.52483000000000002</v>
      </c>
      <c r="K180" s="58"/>
      <c r="L180" s="58">
        <v>-0.5323946185825823</v>
      </c>
      <c r="M180" s="58"/>
      <c r="N180" s="58">
        <v>-0.53586</v>
      </c>
      <c r="O180" s="58">
        <v>-0.54067999999999983</v>
      </c>
      <c r="P180" s="58">
        <v>-0.54403999999999997</v>
      </c>
      <c r="Q180" s="58"/>
      <c r="R180" s="58">
        <v>-0.55025999999999997</v>
      </c>
      <c r="S180" s="58"/>
      <c r="T180" s="58">
        <v>-0.55410999999999999</v>
      </c>
      <c r="U180" s="58">
        <v>-0.56384999999999996</v>
      </c>
      <c r="V180" s="58">
        <v>-0.56972999999999996</v>
      </c>
      <c r="W180" s="58">
        <v>-0.57314999999999994</v>
      </c>
      <c r="X180" s="58">
        <v>-0.57855999999999996</v>
      </c>
      <c r="Y180" s="58">
        <v>-0.58610000000000007</v>
      </c>
      <c r="Z180" s="58">
        <v>-0.58892999999999995</v>
      </c>
      <c r="AA180" s="58"/>
      <c r="AB180" s="92"/>
      <c r="AC180" s="112">
        <v>-1.6620010400001273E-2</v>
      </c>
      <c r="AD180" s="92"/>
      <c r="AE180" s="92"/>
      <c r="AF180" s="112">
        <v>-2.5899999999999812E-3</v>
      </c>
      <c r="AG180" s="92"/>
      <c r="AH180" s="112">
        <v>-7.5646185825822831E-3</v>
      </c>
      <c r="AI180" s="92"/>
      <c r="AJ180" s="112">
        <v>-3.4653814174177011E-3</v>
      </c>
      <c r="AK180" s="112">
        <v>-4.8199999999998244E-3</v>
      </c>
      <c r="AL180" s="112">
        <v>-3.3600000000001407E-3</v>
      </c>
      <c r="AM180" s="112"/>
      <c r="AN180" s="112">
        <v>-6.2200000000000033E-3</v>
      </c>
      <c r="AO180" s="112"/>
      <c r="AP180" s="112">
        <v>-3.8500000000000201E-3</v>
      </c>
      <c r="AQ180" s="112">
        <v>-9.7399999999999709E-3</v>
      </c>
      <c r="AR180" s="112">
        <v>-5.8799999999999963E-3</v>
      </c>
      <c r="AS180" s="112">
        <v>-3.4199999999999786E-3</v>
      </c>
      <c r="AT180" s="112">
        <v>-5.4100000000000259E-3</v>
      </c>
      <c r="AU180" s="112">
        <v>-7.5400000000001022E-3</v>
      </c>
      <c r="AV180" s="112">
        <v>-2.8299999999998882E-3</v>
      </c>
      <c r="AW180" s="92"/>
      <c r="AX180" s="114">
        <v>-8.3310010400001189E-2</v>
      </c>
      <c r="AY180" s="115">
        <v>-6.6689999999999916E-2</v>
      </c>
    </row>
    <row r="181" spans="2:51">
      <c r="B181" s="61" t="s">
        <v>20</v>
      </c>
      <c r="C181" s="66"/>
      <c r="D181" s="62">
        <v>2407.9763000000003</v>
      </c>
      <c r="E181" s="63">
        <v>-0.50610998959999876</v>
      </c>
      <c r="F181" s="59"/>
      <c r="G181" s="63">
        <v>-0.52157249999999999</v>
      </c>
      <c r="H181" s="63"/>
      <c r="I181" s="63"/>
      <c r="J181" s="63">
        <v>-0.52363999999999999</v>
      </c>
      <c r="K181" s="58"/>
      <c r="L181" s="63">
        <v>-0.53151403977164402</v>
      </c>
      <c r="M181" s="63"/>
      <c r="N181" s="63">
        <v>-0.53449000000000002</v>
      </c>
      <c r="O181" s="63">
        <v>-0.53979999999999984</v>
      </c>
      <c r="P181" s="63">
        <v>-0.54293000000000002</v>
      </c>
      <c r="Q181" s="63"/>
      <c r="R181" s="63">
        <v>-0.54937000000000002</v>
      </c>
      <c r="S181" s="63"/>
      <c r="T181" s="63">
        <v>-0.55310999999999999</v>
      </c>
      <c r="U181" s="63">
        <v>-0.56308000000000002</v>
      </c>
      <c r="V181" s="63">
        <v>-0.56876000000000004</v>
      </c>
      <c r="W181" s="63">
        <v>-0.57230999999999999</v>
      </c>
      <c r="X181" s="63">
        <v>-0.57828999999999997</v>
      </c>
      <c r="Y181" s="63">
        <v>-0.58527000000000007</v>
      </c>
      <c r="Z181" s="63">
        <v>-0.58789999999999998</v>
      </c>
      <c r="AA181" s="63"/>
      <c r="AB181" s="92"/>
      <c r="AC181" s="112">
        <v>-1.5462510400001239E-2</v>
      </c>
      <c r="AD181" s="92"/>
      <c r="AE181" s="92"/>
      <c r="AF181" s="112">
        <v>-2.0674999999999999E-3</v>
      </c>
      <c r="AG181" s="92"/>
      <c r="AH181" s="112">
        <v>-7.8740397716440258E-3</v>
      </c>
      <c r="AI181" s="92"/>
      <c r="AJ181" s="112">
        <v>-2.9759602283560005E-3</v>
      </c>
      <c r="AK181" s="112">
        <v>-5.3099999999998149E-3</v>
      </c>
      <c r="AL181" s="112">
        <v>-3.1300000000001882E-3</v>
      </c>
      <c r="AM181" s="112"/>
      <c r="AN181" s="112">
        <v>-6.4400000000000013E-3</v>
      </c>
      <c r="AO181" s="112"/>
      <c r="AP181" s="112">
        <v>-3.7399999999999656E-3</v>
      </c>
      <c r="AQ181" s="112">
        <v>-9.9700000000000344E-3</v>
      </c>
      <c r="AR181" s="112">
        <v>-5.6800000000000184E-3</v>
      </c>
      <c r="AS181" s="112">
        <v>-3.5499999999999421E-3</v>
      </c>
      <c r="AT181" s="112">
        <v>-5.9799999999999853E-3</v>
      </c>
      <c r="AU181" s="112">
        <v>-6.9800000000000972E-3</v>
      </c>
      <c r="AV181" s="112">
        <v>-2.6299999999999102E-3</v>
      </c>
      <c r="AW181" s="92"/>
      <c r="AX181" s="114">
        <v>-8.1790010400001223E-2</v>
      </c>
      <c r="AY181" s="115">
        <v>-6.6327499999999984E-2</v>
      </c>
    </row>
    <row r="182" spans="2:51">
      <c r="B182" s="52" t="s">
        <v>185</v>
      </c>
      <c r="D182" s="14">
        <v>2420.8879999999999</v>
      </c>
      <c r="E182" s="58">
        <v>-0.50907498959999875</v>
      </c>
      <c r="F182" s="59"/>
      <c r="G182" s="58">
        <v>-0.52467750000000002</v>
      </c>
      <c r="H182" s="58"/>
      <c r="I182" s="58"/>
      <c r="J182" s="58">
        <v>-0.52685000000000004</v>
      </c>
      <c r="K182" s="58"/>
      <c r="L182" s="58">
        <v>-0.53517045246631467</v>
      </c>
      <c r="M182" s="58"/>
      <c r="N182" s="58">
        <v>-0.53854000000000002</v>
      </c>
      <c r="O182" s="58">
        <v>-0.54390999999999989</v>
      </c>
      <c r="P182" s="58">
        <v>-0.54725999999999997</v>
      </c>
      <c r="Q182" s="58"/>
      <c r="R182" s="58">
        <v>-0.55378000000000005</v>
      </c>
      <c r="S182" s="58"/>
      <c r="T182" s="58">
        <v>-0.55784999999999996</v>
      </c>
      <c r="U182" s="58">
        <v>-0.56811</v>
      </c>
      <c r="V182" s="58">
        <v>-0.57421</v>
      </c>
      <c r="W182" s="58">
        <v>-0.57806999999999997</v>
      </c>
      <c r="X182" s="58">
        <v>-0.58428000000000002</v>
      </c>
      <c r="Y182" s="58">
        <v>-0.59157000000000004</v>
      </c>
      <c r="Z182" s="58">
        <v>-0.59450000000000003</v>
      </c>
      <c r="AA182" s="58"/>
      <c r="AB182" s="92"/>
      <c r="AC182" s="112">
        <v>-1.5602510400001268E-2</v>
      </c>
      <c r="AD182" s="92"/>
      <c r="AE182" s="92"/>
      <c r="AF182" s="112">
        <v>-2.1725000000000216E-3</v>
      </c>
      <c r="AG182" s="92"/>
      <c r="AH182" s="112">
        <v>-8.3204524663146318E-3</v>
      </c>
      <c r="AI182" s="92"/>
      <c r="AJ182" s="112">
        <v>-3.3695475336853464E-3</v>
      </c>
      <c r="AK182" s="112">
        <v>-5.3699999999998749E-3</v>
      </c>
      <c r="AL182" s="112">
        <v>-3.3500000000000751E-3</v>
      </c>
      <c r="AM182" s="112"/>
      <c r="AN182" s="112">
        <v>-6.5200000000000813E-3</v>
      </c>
      <c r="AO182" s="112"/>
      <c r="AP182" s="112">
        <v>-4.069999999999907E-3</v>
      </c>
      <c r="AQ182" s="112">
        <v>-1.0260000000000047E-2</v>
      </c>
      <c r="AR182" s="112">
        <v>-6.0999999999999943E-3</v>
      </c>
      <c r="AS182" s="112">
        <v>-3.8599999999999746E-3</v>
      </c>
      <c r="AT182" s="112">
        <v>-6.2100000000000488E-3</v>
      </c>
      <c r="AU182" s="112">
        <v>-7.2900000000000187E-3</v>
      </c>
      <c r="AV182" s="112">
        <v>-2.9299999999999882E-3</v>
      </c>
      <c r="AW182" s="92"/>
      <c r="AX182" s="114">
        <v>-8.5425010400001278E-2</v>
      </c>
      <c r="AY182" s="115">
        <v>-6.982250000000001E-2</v>
      </c>
    </row>
    <row r="183" spans="2:51">
      <c r="B183" s="52" t="s">
        <v>186</v>
      </c>
      <c r="D183" s="14">
        <v>2435.89</v>
      </c>
      <c r="E183" s="58">
        <v>-0.50870498959999877</v>
      </c>
      <c r="F183" s="59"/>
      <c r="G183" s="58">
        <v>-0.52417750000000007</v>
      </c>
      <c r="H183" s="58"/>
      <c r="I183" s="58"/>
      <c r="J183" s="58">
        <v>-0.52646999999999999</v>
      </c>
      <c r="K183" s="58"/>
      <c r="L183" s="58">
        <v>-0.53514628440521128</v>
      </c>
      <c r="M183" s="58"/>
      <c r="N183" s="58">
        <v>-0.53861999999999999</v>
      </c>
      <c r="O183" s="58">
        <v>-0.54380999999999979</v>
      </c>
      <c r="P183" s="58">
        <v>-0.54718999999999995</v>
      </c>
      <c r="Q183" s="58"/>
      <c r="R183" s="58">
        <v>-0.55362</v>
      </c>
      <c r="S183" s="58"/>
      <c r="T183" s="58">
        <v>-0.55767999999999995</v>
      </c>
      <c r="U183" s="58">
        <v>-0.56771000000000005</v>
      </c>
      <c r="V183" s="58">
        <v>-0.57381000000000004</v>
      </c>
      <c r="W183" s="58">
        <v>-0.57745999999999997</v>
      </c>
      <c r="X183" s="58">
        <v>-0.58372000000000002</v>
      </c>
      <c r="Y183" s="58">
        <v>-0.59116999999999997</v>
      </c>
      <c r="Z183" s="58">
        <v>-0.59406999999999999</v>
      </c>
      <c r="AA183" s="58"/>
      <c r="AB183" s="92"/>
      <c r="AC183" s="112">
        <v>-1.5472510400001305E-2</v>
      </c>
      <c r="AD183" s="92"/>
      <c r="AE183" s="92"/>
      <c r="AF183" s="112">
        <v>-2.2924999999999196E-3</v>
      </c>
      <c r="AG183" s="92"/>
      <c r="AH183" s="112">
        <v>-8.6762844052112875E-3</v>
      </c>
      <c r="AI183" s="92"/>
      <c r="AJ183" s="112">
        <v>-3.4737155947887066E-3</v>
      </c>
      <c r="AK183" s="112">
        <v>-5.1899999999998059E-3</v>
      </c>
      <c r="AL183" s="112">
        <v>-3.3800000000001607E-3</v>
      </c>
      <c r="AM183" s="112"/>
      <c r="AN183" s="112">
        <v>-6.4300000000000468E-3</v>
      </c>
      <c r="AO183" s="112"/>
      <c r="AP183" s="112">
        <v>-4.0599999999999525E-3</v>
      </c>
      <c r="AQ183" s="112">
        <v>-1.0030000000000094E-2</v>
      </c>
      <c r="AR183" s="112">
        <v>-6.0999999999999943E-3</v>
      </c>
      <c r="AS183" s="112">
        <v>-3.6499999999999311E-3</v>
      </c>
      <c r="AT183" s="112">
        <v>-6.2600000000000433E-3</v>
      </c>
      <c r="AU183" s="112">
        <v>-7.4499999999999567E-3</v>
      </c>
      <c r="AV183" s="112">
        <v>-2.9000000000000137E-3</v>
      </c>
      <c r="AW183" s="92"/>
      <c r="AX183" s="114">
        <v>-8.5365010400001218E-2</v>
      </c>
      <c r="AY183" s="115">
        <v>-6.9892499999999913E-2</v>
      </c>
    </row>
    <row r="184" spans="2:51">
      <c r="B184" s="52" t="s">
        <v>187</v>
      </c>
      <c r="D184" s="14">
        <v>2450.8879999999999</v>
      </c>
      <c r="E184" s="58">
        <v>-0.49964998959999873</v>
      </c>
      <c r="F184" s="59"/>
      <c r="G184" s="58">
        <v>-0.51633250000000019</v>
      </c>
      <c r="H184" s="58"/>
      <c r="I184" s="58"/>
      <c r="J184" s="58">
        <v>-0.51831000000000005</v>
      </c>
      <c r="K184" s="58"/>
      <c r="L184" s="58">
        <v>-0.52703211745544265</v>
      </c>
      <c r="M184" s="58"/>
      <c r="N184" s="58">
        <v>-0.5302</v>
      </c>
      <c r="O184" s="58">
        <v>-0.5357099999999998</v>
      </c>
      <c r="P184" s="58">
        <v>-0.53890000000000005</v>
      </c>
      <c r="Q184" s="58"/>
      <c r="R184" s="58">
        <v>-0.54545999999999994</v>
      </c>
      <c r="S184" s="58"/>
      <c r="T184" s="58">
        <v>-0.54944000000000004</v>
      </c>
      <c r="U184" s="58">
        <v>-0.55952000000000002</v>
      </c>
      <c r="V184" s="58">
        <v>-0.56540999999999997</v>
      </c>
      <c r="W184" s="58">
        <v>-0.56909999999999994</v>
      </c>
      <c r="X184" s="58">
        <v>-0.57526999999999995</v>
      </c>
      <c r="Y184" s="58">
        <v>-0.58254000000000006</v>
      </c>
      <c r="Z184" s="58">
        <v>-0.58525000000000005</v>
      </c>
      <c r="AA184" s="58"/>
      <c r="AB184" s="92"/>
      <c r="AC184" s="112">
        <v>-1.668251040000146E-2</v>
      </c>
      <c r="AD184" s="92"/>
      <c r="AE184" s="92"/>
      <c r="AF184" s="112">
        <v>-1.9774999999998544E-3</v>
      </c>
      <c r="AG184" s="92"/>
      <c r="AH184" s="112">
        <v>-8.7221174554426018E-3</v>
      </c>
      <c r="AI184" s="92"/>
      <c r="AJ184" s="112">
        <v>-3.1678825445573544E-3</v>
      </c>
      <c r="AK184" s="112">
        <v>-5.5099999999997928E-3</v>
      </c>
      <c r="AL184" s="112">
        <v>-3.1900000000002482E-3</v>
      </c>
      <c r="AM184" s="112"/>
      <c r="AN184" s="112">
        <v>-6.5599999999998992E-3</v>
      </c>
      <c r="AO184" s="112"/>
      <c r="AP184" s="112">
        <v>-3.9800000000000946E-3</v>
      </c>
      <c r="AQ184" s="112">
        <v>-1.0079999999999978E-2</v>
      </c>
      <c r="AR184" s="112">
        <v>-5.8899999999999508E-3</v>
      </c>
      <c r="AS184" s="112">
        <v>-3.6899999999999711E-3</v>
      </c>
      <c r="AT184" s="112">
        <v>-6.1700000000000088E-3</v>
      </c>
      <c r="AU184" s="112">
        <v>-7.2700000000001097E-3</v>
      </c>
      <c r="AV184" s="112">
        <v>-2.7099999999999902E-3</v>
      </c>
      <c r="AW184" s="92"/>
      <c r="AX184" s="114">
        <v>-8.5600010400001314E-2</v>
      </c>
      <c r="AY184" s="115">
        <v>-6.8917499999999854E-2</v>
      </c>
    </row>
    <row r="185" spans="2:51">
      <c r="B185" s="52" t="s">
        <v>188</v>
      </c>
      <c r="D185" s="14">
        <v>2465.89</v>
      </c>
      <c r="E185" s="58">
        <v>-0.50197498959999876</v>
      </c>
      <c r="F185" s="59"/>
      <c r="G185" s="58">
        <v>-0.51987000000000017</v>
      </c>
      <c r="H185" s="58"/>
      <c r="I185" s="58"/>
      <c r="J185" s="58">
        <v>-0.52217999999999998</v>
      </c>
      <c r="K185" s="58"/>
      <c r="L185" s="58">
        <v>-0.53103794939433913</v>
      </c>
      <c r="M185" s="58"/>
      <c r="N185" s="58">
        <v>-0.53456999999999999</v>
      </c>
      <c r="O185" s="58">
        <v>-0.53998999999999986</v>
      </c>
      <c r="P185" s="58">
        <v>-0.54342000000000001</v>
      </c>
      <c r="Q185" s="58"/>
      <c r="R185" s="58">
        <v>-0.55015000000000003</v>
      </c>
      <c r="S185" s="58"/>
      <c r="T185" s="58">
        <v>-0.55439000000000005</v>
      </c>
      <c r="U185" s="58">
        <v>-0.56454000000000004</v>
      </c>
      <c r="V185" s="58">
        <v>-0.57072000000000001</v>
      </c>
      <c r="W185" s="58">
        <v>-0.57440999999999998</v>
      </c>
      <c r="X185" s="58">
        <v>-0.58050000000000002</v>
      </c>
      <c r="Y185" s="58">
        <v>-0.58806999999999998</v>
      </c>
      <c r="Z185" s="58">
        <v>-0.59082000000000001</v>
      </c>
      <c r="AA185" s="58"/>
      <c r="AB185" s="92"/>
      <c r="AC185" s="112">
        <v>-1.789501040000141E-2</v>
      </c>
      <c r="AD185" s="92"/>
      <c r="AE185" s="92"/>
      <c r="AF185" s="112">
        <v>-2.3099999999998122E-3</v>
      </c>
      <c r="AG185" s="92"/>
      <c r="AH185" s="112">
        <v>-8.8579493943391485E-3</v>
      </c>
      <c r="AI185" s="92"/>
      <c r="AJ185" s="112">
        <v>-3.5320506056608636E-3</v>
      </c>
      <c r="AK185" s="112">
        <v>-5.4199999999998694E-3</v>
      </c>
      <c r="AL185" s="112">
        <v>-3.4300000000001551E-3</v>
      </c>
      <c r="AM185" s="112"/>
      <c r="AN185" s="112">
        <v>-6.7300000000000137E-3</v>
      </c>
      <c r="AO185" s="112"/>
      <c r="AP185" s="112">
        <v>-4.2400000000000215E-3</v>
      </c>
      <c r="AQ185" s="112">
        <v>-1.0149999999999992E-2</v>
      </c>
      <c r="AR185" s="112">
        <v>-6.1799999999999633E-3</v>
      </c>
      <c r="AS185" s="112">
        <v>-3.6899999999999711E-3</v>
      </c>
      <c r="AT185" s="112">
        <v>-6.0900000000000398E-3</v>
      </c>
      <c r="AU185" s="112">
        <v>-7.5699999999999656E-3</v>
      </c>
      <c r="AV185" s="112">
        <v>-2.7500000000000302E-3</v>
      </c>
      <c r="AW185" s="92"/>
      <c r="AX185" s="114">
        <v>-8.8845010400001256E-2</v>
      </c>
      <c r="AY185" s="115">
        <v>-7.0949999999999847E-2</v>
      </c>
    </row>
    <row r="186" spans="2:51">
      <c r="B186" s="52" t="s">
        <v>189</v>
      </c>
      <c r="D186" s="14">
        <v>2480.8879999999999</v>
      </c>
      <c r="E186" s="58">
        <v>-0.50098998959999874</v>
      </c>
      <c r="F186" s="59"/>
      <c r="G186" s="58">
        <v>-0.52114000000000038</v>
      </c>
      <c r="H186" s="58"/>
      <c r="I186" s="58"/>
      <c r="J186" s="58">
        <v>-0.52322000000000002</v>
      </c>
      <c r="K186" s="58"/>
      <c r="L186" s="58">
        <v>-0.53274378244457044</v>
      </c>
      <c r="M186" s="58"/>
      <c r="N186" s="58">
        <v>-0.53627999999999998</v>
      </c>
      <c r="O186" s="58">
        <v>-0.5421999999999999</v>
      </c>
      <c r="P186" s="58">
        <v>-0.54573000000000005</v>
      </c>
      <c r="Q186" s="58"/>
      <c r="R186" s="58">
        <v>-0.55286999999999997</v>
      </c>
      <c r="S186" s="58"/>
      <c r="T186" s="58">
        <v>-0.55742999999999998</v>
      </c>
      <c r="U186" s="58">
        <v>-0.56828000000000001</v>
      </c>
      <c r="V186" s="58">
        <v>-0.57479000000000002</v>
      </c>
      <c r="W186" s="58">
        <v>-0.57884999999999998</v>
      </c>
      <c r="X186" s="58">
        <v>-0.58528999999999998</v>
      </c>
      <c r="Y186" s="58">
        <v>-0.59303000000000006</v>
      </c>
      <c r="Z186" s="58">
        <v>-0.59584000000000004</v>
      </c>
      <c r="AA186" s="58"/>
      <c r="AB186" s="92"/>
      <c r="AC186" s="112">
        <v>-2.0150010400001639E-2</v>
      </c>
      <c r="AD186" s="92"/>
      <c r="AE186" s="92"/>
      <c r="AF186" s="112">
        <v>-2.0799999999996377E-3</v>
      </c>
      <c r="AG186" s="92"/>
      <c r="AH186" s="112">
        <v>-9.5237824445704167E-3</v>
      </c>
      <c r="AI186" s="92"/>
      <c r="AJ186" s="112">
        <v>-3.5362175554295439E-3</v>
      </c>
      <c r="AK186" s="112">
        <v>-5.9199999999999253E-3</v>
      </c>
      <c r="AL186" s="112">
        <v>-3.5300000000001441E-3</v>
      </c>
      <c r="AM186" s="112"/>
      <c r="AN186" s="112">
        <v>-7.1399999999999242E-3</v>
      </c>
      <c r="AO186" s="112"/>
      <c r="AP186" s="112">
        <v>-4.5600000000000085E-3</v>
      </c>
      <c r="AQ186" s="112">
        <v>-1.0850000000000026E-2</v>
      </c>
      <c r="AR186" s="112">
        <v>-6.5100000000000158E-3</v>
      </c>
      <c r="AS186" s="112">
        <v>-4.0599999999999525E-3</v>
      </c>
      <c r="AT186" s="112">
        <v>-6.4400000000000013E-3</v>
      </c>
      <c r="AU186" s="112">
        <v>-7.7400000000000801E-3</v>
      </c>
      <c r="AV186" s="112">
        <v>-2.8099999999999792E-3</v>
      </c>
      <c r="AW186" s="92"/>
      <c r="AX186" s="114">
        <v>-9.4850010400001294E-2</v>
      </c>
      <c r="AY186" s="115">
        <v>-7.4699999999999656E-2</v>
      </c>
    </row>
    <row r="187" spans="2:51">
      <c r="B187" s="52" t="s">
        <v>190</v>
      </c>
      <c r="D187" s="14">
        <v>2495.89</v>
      </c>
      <c r="E187" s="58">
        <v>-0.50388998959999876</v>
      </c>
      <c r="F187" s="59"/>
      <c r="G187" s="58">
        <v>-0.53057500000000035</v>
      </c>
      <c r="H187" s="58"/>
      <c r="I187" s="58"/>
      <c r="J187" s="58">
        <v>-0.53373000000000004</v>
      </c>
      <c r="K187" s="58"/>
      <c r="L187" s="58">
        <v>-0.54359961438346716</v>
      </c>
      <c r="M187" s="58"/>
      <c r="N187" s="58">
        <v>-0.54793000000000003</v>
      </c>
      <c r="O187" s="58">
        <v>-0.55404999999999982</v>
      </c>
      <c r="P187" s="58">
        <v>-0.55823999999999996</v>
      </c>
      <c r="Q187" s="58"/>
      <c r="R187" s="58">
        <v>-0.56576000000000004</v>
      </c>
      <c r="S187" s="58"/>
      <c r="T187" s="58">
        <v>-0.57096999999999998</v>
      </c>
      <c r="U187" s="58">
        <v>-0.58233000000000001</v>
      </c>
      <c r="V187" s="58">
        <v>-0.58950999999999998</v>
      </c>
      <c r="W187" s="58">
        <v>-0.59394999999999998</v>
      </c>
      <c r="X187" s="58">
        <v>-0.60045000000000004</v>
      </c>
      <c r="Y187" s="58">
        <v>-0.60864000000000007</v>
      </c>
      <c r="Z187" s="58">
        <v>-0.61167000000000005</v>
      </c>
      <c r="AA187" s="58"/>
      <c r="AB187" s="92"/>
      <c r="AC187" s="112">
        <v>-2.6685010400001596E-2</v>
      </c>
      <c r="AD187" s="92"/>
      <c r="AE187" s="92"/>
      <c r="AF187" s="112">
        <v>-3.1549999999996858E-3</v>
      </c>
      <c r="AG187" s="92"/>
      <c r="AH187" s="112">
        <v>-9.8696143834671179E-3</v>
      </c>
      <c r="AI187" s="92"/>
      <c r="AJ187" s="112">
        <v>-4.3303856165328725E-3</v>
      </c>
      <c r="AK187" s="112">
        <v>-6.1199999999997923E-3</v>
      </c>
      <c r="AL187" s="112">
        <v>-4.1900000000001381E-3</v>
      </c>
      <c r="AM187" s="112"/>
      <c r="AN187" s="112">
        <v>-7.5200000000000822E-3</v>
      </c>
      <c r="AO187" s="112"/>
      <c r="AP187" s="112">
        <v>-5.2099999999999369E-3</v>
      </c>
      <c r="AQ187" s="112">
        <v>-1.1360000000000037E-2</v>
      </c>
      <c r="AR187" s="112">
        <v>-7.1799999999999642E-3</v>
      </c>
      <c r="AS187" s="112">
        <v>-4.4399999999999995E-3</v>
      </c>
      <c r="AT187" s="112">
        <v>-6.5000000000000613E-3</v>
      </c>
      <c r="AU187" s="112">
        <v>-8.1900000000000306E-3</v>
      </c>
      <c r="AV187" s="112">
        <v>-3.0299999999999772E-3</v>
      </c>
      <c r="AW187" s="92"/>
      <c r="AX187" s="114">
        <v>-0.10778001040000129</v>
      </c>
      <c r="AY187" s="115">
        <v>-8.1094999999999695E-2</v>
      </c>
    </row>
    <row r="188" spans="2:51">
      <c r="B188" s="52" t="s">
        <v>191</v>
      </c>
      <c r="D188" s="14">
        <v>2510.8879999999999</v>
      </c>
      <c r="E188" s="58">
        <v>-0.48263998959999876</v>
      </c>
      <c r="F188" s="59"/>
      <c r="G188" s="58">
        <v>-0.51571750000000061</v>
      </c>
      <c r="H188" s="58"/>
      <c r="I188" s="58"/>
      <c r="J188" s="58">
        <v>-0.51953000000000005</v>
      </c>
      <c r="K188" s="58"/>
      <c r="L188" s="58">
        <v>-0.53044544743369837</v>
      </c>
      <c r="M188" s="58"/>
      <c r="N188" s="58">
        <v>-0.53532999999999997</v>
      </c>
      <c r="O188" s="58">
        <v>-0.54210999999999987</v>
      </c>
      <c r="P188" s="58">
        <v>-0.54666000000000003</v>
      </c>
      <c r="Q188" s="58"/>
      <c r="R188" s="58">
        <v>-0.55488000000000004</v>
      </c>
      <c r="S188" s="58"/>
      <c r="T188" s="58">
        <v>-0.56052000000000002</v>
      </c>
      <c r="U188" s="58">
        <v>-0.57247000000000003</v>
      </c>
      <c r="V188" s="58">
        <v>-0.57984000000000002</v>
      </c>
      <c r="W188" s="58">
        <v>-0.58451999999999993</v>
      </c>
      <c r="X188" s="58">
        <v>-0.59128000000000003</v>
      </c>
      <c r="Y188" s="58">
        <v>-0.59945000000000004</v>
      </c>
      <c r="Z188" s="58">
        <v>-0.60243000000000002</v>
      </c>
      <c r="AA188" s="58"/>
      <c r="AB188" s="92"/>
      <c r="AC188" s="112">
        <v>-3.3077510400001842E-2</v>
      </c>
      <c r="AD188" s="92"/>
      <c r="AE188" s="92"/>
      <c r="AF188" s="112">
        <v>-3.8124999999994413E-3</v>
      </c>
      <c r="AG188" s="92"/>
      <c r="AH188" s="112">
        <v>-1.0915447433698322E-2</v>
      </c>
      <c r="AI188" s="92"/>
      <c r="AJ188" s="112">
        <v>-4.8845525663016032E-3</v>
      </c>
      <c r="AK188" s="112">
        <v>-6.7799999999998972E-3</v>
      </c>
      <c r="AL188" s="112">
        <v>-4.550000000000165E-3</v>
      </c>
      <c r="AM188" s="112"/>
      <c r="AN188" s="112">
        <v>-8.2200000000000051E-3</v>
      </c>
      <c r="AO188" s="112"/>
      <c r="AP188" s="112">
        <v>-5.6399999999999784E-3</v>
      </c>
      <c r="AQ188" s="112">
        <v>-1.1950000000000016E-2</v>
      </c>
      <c r="AR188" s="112">
        <v>-7.3699999999999877E-3</v>
      </c>
      <c r="AS188" s="112">
        <v>-4.6799999999999065E-3</v>
      </c>
      <c r="AT188" s="112">
        <v>-6.7600000000000993E-3</v>
      </c>
      <c r="AU188" s="112">
        <v>-8.1700000000000106E-3</v>
      </c>
      <c r="AV188" s="112">
        <v>-2.9799999999999827E-3</v>
      </c>
      <c r="AW188" s="92"/>
      <c r="AX188" s="114">
        <v>-0.11979001040000126</v>
      </c>
      <c r="AY188" s="115">
        <v>-8.6712499999999415E-2</v>
      </c>
    </row>
    <row r="189" spans="2:51">
      <c r="B189" s="52" t="s">
        <v>192</v>
      </c>
      <c r="D189" s="14">
        <v>2525.8960000000002</v>
      </c>
      <c r="E189" s="58">
        <v>-0.49537998959999874</v>
      </c>
      <c r="F189" s="59"/>
      <c r="G189" s="58">
        <v>-0.53672500000000056</v>
      </c>
      <c r="H189" s="58"/>
      <c r="I189" s="58"/>
      <c r="J189" s="58">
        <v>-0.54171000000000002</v>
      </c>
      <c r="K189" s="58"/>
      <c r="L189" s="58">
        <v>-0.55339127770559271</v>
      </c>
      <c r="M189" s="58"/>
      <c r="N189" s="58">
        <v>-0.55894999999999995</v>
      </c>
      <c r="O189" s="58">
        <v>-0.56591999999999987</v>
      </c>
      <c r="P189" s="58">
        <v>-0.57094</v>
      </c>
      <c r="Q189" s="58"/>
      <c r="R189" s="58">
        <v>-0.57931999999999995</v>
      </c>
      <c r="S189" s="58"/>
      <c r="T189" s="58">
        <v>-0.58514999999999995</v>
      </c>
      <c r="U189" s="58">
        <v>-0.59714</v>
      </c>
      <c r="V189" s="58">
        <v>-0.60457000000000005</v>
      </c>
      <c r="W189" s="58">
        <v>-0.60894999999999999</v>
      </c>
      <c r="X189" s="58">
        <v>-0.61536000000000002</v>
      </c>
      <c r="Y189" s="58">
        <v>-0.62326999999999999</v>
      </c>
      <c r="Z189" s="58">
        <v>-0.62614999999999998</v>
      </c>
      <c r="AA189" s="58"/>
      <c r="AB189" s="92"/>
      <c r="AC189" s="112">
        <v>-4.1345010400001825E-2</v>
      </c>
      <c r="AD189" s="92"/>
      <c r="AE189" s="92"/>
      <c r="AF189" s="112">
        <v>-4.9849999999994621E-3</v>
      </c>
      <c r="AG189" s="92"/>
      <c r="AH189" s="112">
        <v>-1.1681277705592685E-2</v>
      </c>
      <c r="AI189" s="92"/>
      <c r="AJ189" s="112">
        <v>-5.5587222944072368E-3</v>
      </c>
      <c r="AK189" s="112">
        <v>-6.9699999999999207E-3</v>
      </c>
      <c r="AL189" s="112">
        <v>-5.0200000000001355E-3</v>
      </c>
      <c r="AM189" s="112"/>
      <c r="AN189" s="112">
        <v>-8.379999999999943E-3</v>
      </c>
      <c r="AO189" s="112"/>
      <c r="AP189" s="112">
        <v>-5.8300000000000018E-3</v>
      </c>
      <c r="AQ189" s="112">
        <v>-1.1990000000000056E-2</v>
      </c>
      <c r="AR189" s="112">
        <v>-7.4300000000000477E-3</v>
      </c>
      <c r="AS189" s="112">
        <v>-4.3799999999999395E-3</v>
      </c>
      <c r="AT189" s="112">
        <v>-6.4100000000000268E-3</v>
      </c>
      <c r="AU189" s="112">
        <v>-7.9099999999999726E-3</v>
      </c>
      <c r="AV189" s="112">
        <v>-2.8799999999999937E-3</v>
      </c>
      <c r="AW189" s="92"/>
      <c r="AX189" s="114">
        <v>-0.13077001040000125</v>
      </c>
      <c r="AY189" s="115">
        <v>-8.9424999999999422E-2</v>
      </c>
    </row>
    <row r="190" spans="2:51">
      <c r="B190" s="52" t="s">
        <v>193</v>
      </c>
      <c r="D190" s="14">
        <v>2540.8870000000002</v>
      </c>
      <c r="E190" s="58">
        <v>-0.48626989729999831</v>
      </c>
      <c r="F190" s="59"/>
      <c r="G190" s="58">
        <v>-0.53331250000000086</v>
      </c>
      <c r="H190" s="58"/>
      <c r="I190" s="58"/>
      <c r="J190" s="58">
        <v>-0.53807000000000005</v>
      </c>
      <c r="K190" s="58"/>
      <c r="L190" s="58">
        <v>-0.55047711270066002</v>
      </c>
      <c r="M190" s="58"/>
      <c r="N190" s="58">
        <v>-0.55571999999999999</v>
      </c>
      <c r="O190" s="58">
        <v>-0.5630799999999998</v>
      </c>
      <c r="P190" s="58">
        <v>-0.56762999999999997</v>
      </c>
      <c r="Q190" s="58"/>
      <c r="R190" s="58">
        <v>-0.57608999999999999</v>
      </c>
      <c r="S190" s="58"/>
      <c r="T190" s="58">
        <v>-0.58162000000000003</v>
      </c>
      <c r="U190" s="58">
        <v>-0.59333000000000002</v>
      </c>
      <c r="V190" s="58">
        <v>-0.60045000000000004</v>
      </c>
      <c r="W190" s="58">
        <v>-0.60454999999999992</v>
      </c>
      <c r="X190" s="58">
        <v>-0.61070000000000002</v>
      </c>
      <c r="Y190" s="58">
        <v>-0.61799999999999999</v>
      </c>
      <c r="Z190" s="58">
        <v>-0.62043000000000004</v>
      </c>
      <c r="AA190" s="58"/>
      <c r="AB190" s="92"/>
      <c r="AC190" s="112">
        <v>-4.7042602700002545E-2</v>
      </c>
      <c r="AD190" s="92"/>
      <c r="AE190" s="92"/>
      <c r="AF190" s="112">
        <v>-4.7574999999991929E-3</v>
      </c>
      <c r="AG190" s="92"/>
      <c r="AH190" s="112">
        <v>-1.2407112700659972E-2</v>
      </c>
      <c r="AI190" s="92"/>
      <c r="AJ190" s="112">
        <v>-5.2428872993399711E-3</v>
      </c>
      <c r="AK190" s="112">
        <v>-7.3599999999998111E-3</v>
      </c>
      <c r="AL190" s="112">
        <v>-4.550000000000165E-3</v>
      </c>
      <c r="AM190" s="112"/>
      <c r="AN190" s="112">
        <v>-8.4600000000000231E-3</v>
      </c>
      <c r="AO190" s="112"/>
      <c r="AP190" s="112">
        <v>-5.5300000000000349E-3</v>
      </c>
      <c r="AQ190" s="112">
        <v>-1.1709999999999998E-2</v>
      </c>
      <c r="AR190" s="112">
        <v>-7.1200000000000152E-3</v>
      </c>
      <c r="AS190" s="112">
        <v>-4.0999999999998815E-3</v>
      </c>
      <c r="AT190" s="112">
        <v>-6.1500000000000998E-3</v>
      </c>
      <c r="AU190" s="112">
        <v>-7.2999999999999732E-3</v>
      </c>
      <c r="AV190" s="112">
        <v>-2.4300000000000432E-3</v>
      </c>
      <c r="AW190" s="92"/>
      <c r="AX190" s="114">
        <v>-0.13416010270000173</v>
      </c>
      <c r="AY190" s="115">
        <v>-8.7117499999999182E-2</v>
      </c>
    </row>
    <row r="191" spans="2:51">
      <c r="B191" s="52" t="s">
        <v>194</v>
      </c>
      <c r="D191" s="14">
        <v>2555.8810000000003</v>
      </c>
      <c r="E191" s="58">
        <v>-0.49145989729999828</v>
      </c>
      <c r="F191" s="59"/>
      <c r="G191" s="58">
        <v>-0.53814500000000098</v>
      </c>
      <c r="H191" s="58"/>
      <c r="I191" s="58"/>
      <c r="J191" s="58">
        <v>-0.54322000000000004</v>
      </c>
      <c r="K191" s="58"/>
      <c r="L191" s="58">
        <v>-0.55528294686222612</v>
      </c>
      <c r="M191" s="58"/>
      <c r="N191" s="58">
        <v>-0.56076000000000004</v>
      </c>
      <c r="O191" s="58">
        <v>-0.56784999999999985</v>
      </c>
      <c r="P191" s="58">
        <v>-0.57250000000000001</v>
      </c>
      <c r="Q191" s="58"/>
      <c r="R191" s="58">
        <v>-0.58069999999999999</v>
      </c>
      <c r="S191" s="58"/>
      <c r="T191" s="58">
        <v>-0.58628999999999998</v>
      </c>
      <c r="U191" s="58">
        <v>-0.59753000000000001</v>
      </c>
      <c r="V191" s="58">
        <v>-0.60448999999999997</v>
      </c>
      <c r="W191" s="58">
        <v>-0.60836999999999997</v>
      </c>
      <c r="X191" s="58">
        <v>-0.61448999999999998</v>
      </c>
      <c r="Y191" s="58">
        <v>-0.62164000000000008</v>
      </c>
      <c r="Z191" s="58">
        <v>-0.62387999999999999</v>
      </c>
      <c r="AA191" s="58"/>
      <c r="AB191" s="92"/>
      <c r="AC191" s="112">
        <v>-4.6685102700002701E-2</v>
      </c>
      <c r="AD191" s="92"/>
      <c r="AE191" s="92"/>
      <c r="AF191" s="112">
        <v>-5.0749999999990525E-3</v>
      </c>
      <c r="AG191" s="92"/>
      <c r="AH191" s="112">
        <v>-1.2062946862226087E-2</v>
      </c>
      <c r="AI191" s="92"/>
      <c r="AJ191" s="112">
        <v>-5.4770531377739129E-3</v>
      </c>
      <c r="AK191" s="112">
        <v>-7.0899999999998187E-3</v>
      </c>
      <c r="AL191" s="112">
        <v>-4.650000000000154E-3</v>
      </c>
      <c r="AM191" s="112"/>
      <c r="AN191" s="112">
        <v>-8.1999999999999851E-3</v>
      </c>
      <c r="AO191" s="112"/>
      <c r="AP191" s="112">
        <v>-5.5899999999999839E-3</v>
      </c>
      <c r="AQ191" s="112">
        <v>-1.1240000000000028E-2</v>
      </c>
      <c r="AR191" s="112">
        <v>-6.9599999999999662E-3</v>
      </c>
      <c r="AS191" s="112">
        <v>-3.8799999999999946E-3</v>
      </c>
      <c r="AT191" s="112">
        <v>-6.1200000000000143E-3</v>
      </c>
      <c r="AU191" s="112">
        <v>-7.1500000000001007E-3</v>
      </c>
      <c r="AV191" s="112">
        <v>-2.2399999999999087E-3</v>
      </c>
      <c r="AW191" s="92"/>
      <c r="AX191" s="114">
        <v>-0.13242010270000171</v>
      </c>
      <c r="AY191" s="115">
        <v>-8.5734999999999006E-2</v>
      </c>
    </row>
    <row r="192" spans="2:51">
      <c r="B192" s="52" t="s">
        <v>195</v>
      </c>
      <c r="D192" s="14">
        <v>2570.8780000000002</v>
      </c>
      <c r="E192" s="58">
        <v>-0.47883489729999829</v>
      </c>
      <c r="F192" s="59"/>
      <c r="G192" s="58">
        <v>-0.52359500000000103</v>
      </c>
      <c r="H192" s="58"/>
      <c r="I192" s="58"/>
      <c r="J192" s="58">
        <v>-0.52790999999999999</v>
      </c>
      <c r="K192" s="58"/>
      <c r="L192" s="58">
        <v>-0.54017878019029109</v>
      </c>
      <c r="M192" s="58"/>
      <c r="N192" s="58">
        <v>-0.54525000000000001</v>
      </c>
      <c r="O192" s="58">
        <v>-0.55262999999999984</v>
      </c>
      <c r="P192" s="58">
        <v>-0.55718000000000001</v>
      </c>
      <c r="Q192" s="58"/>
      <c r="R192" s="58">
        <v>-0.56579000000000002</v>
      </c>
      <c r="S192" s="58"/>
      <c r="T192" s="58">
        <v>-0.57140000000000002</v>
      </c>
      <c r="U192" s="58">
        <v>-0.58309</v>
      </c>
      <c r="V192" s="58">
        <v>-0.59033999999999998</v>
      </c>
      <c r="W192" s="58">
        <v>-0.59460000000000002</v>
      </c>
      <c r="X192" s="58">
        <v>-0.60106000000000004</v>
      </c>
      <c r="Y192" s="58">
        <v>-0.60868</v>
      </c>
      <c r="Z192" s="58">
        <v>-0.61102000000000001</v>
      </c>
      <c r="AA192" s="58"/>
      <c r="AB192" s="92"/>
      <c r="AC192" s="112">
        <v>-4.4760102700002746E-2</v>
      </c>
      <c r="AD192" s="92"/>
      <c r="AE192" s="92"/>
      <c r="AF192" s="112">
        <v>-4.3149999999989586E-3</v>
      </c>
      <c r="AG192" s="92"/>
      <c r="AH192" s="112">
        <v>-1.2268780190291095E-2</v>
      </c>
      <c r="AI192" s="92"/>
      <c r="AJ192" s="112">
        <v>-5.0712198097089267E-3</v>
      </c>
      <c r="AK192" s="112">
        <v>-7.3799999999998311E-3</v>
      </c>
      <c r="AL192" s="112">
        <v>-4.550000000000165E-3</v>
      </c>
      <c r="AM192" s="112"/>
      <c r="AN192" s="112">
        <v>-8.6100000000000065E-3</v>
      </c>
      <c r="AO192" s="112"/>
      <c r="AP192" s="112">
        <v>-5.6100000000000039E-3</v>
      </c>
      <c r="AQ192" s="112">
        <v>-1.1689999999999978E-2</v>
      </c>
      <c r="AR192" s="112">
        <v>-7.2499999999999787E-3</v>
      </c>
      <c r="AS192" s="112">
        <v>-4.2600000000000415E-3</v>
      </c>
      <c r="AT192" s="112">
        <v>-6.4600000000000213E-3</v>
      </c>
      <c r="AU192" s="112">
        <v>-7.6199999999999601E-3</v>
      </c>
      <c r="AV192" s="112">
        <v>-2.3400000000000087E-3</v>
      </c>
      <c r="AW192" s="92"/>
      <c r="AX192" s="114">
        <v>-0.13218510270000172</v>
      </c>
      <c r="AY192" s="115">
        <v>-8.7424999999998976E-2</v>
      </c>
    </row>
    <row r="193" spans="2:51">
      <c r="B193" s="52" t="s">
        <v>196</v>
      </c>
      <c r="D193" s="14">
        <v>2585.8940000000002</v>
      </c>
      <c r="E193" s="58">
        <v>-0.47993980499999783</v>
      </c>
      <c r="F193" s="59"/>
      <c r="G193" s="58">
        <v>-0.51376000000000099</v>
      </c>
      <c r="H193" s="58"/>
      <c r="I193" s="58"/>
      <c r="J193" s="58">
        <v>-0.51722000000000001</v>
      </c>
      <c r="K193" s="58"/>
      <c r="L193" s="58">
        <v>-0.52811460823951595</v>
      </c>
      <c r="M193" s="58"/>
      <c r="N193" s="58">
        <v>-0.53276999999999997</v>
      </c>
      <c r="O193" s="58">
        <v>-0.53943999999999981</v>
      </c>
      <c r="P193" s="58">
        <v>-0.54396999999999995</v>
      </c>
      <c r="Q193" s="58"/>
      <c r="R193" s="58">
        <v>-0.55203000000000002</v>
      </c>
      <c r="S193" s="58"/>
      <c r="T193" s="58">
        <v>-0.55744000000000005</v>
      </c>
      <c r="U193" s="58">
        <v>-0.56879999999999997</v>
      </c>
      <c r="V193" s="58">
        <v>-0.57618000000000003</v>
      </c>
      <c r="W193" s="58">
        <v>-0.58040999999999998</v>
      </c>
      <c r="X193" s="58">
        <v>-0.58677999999999997</v>
      </c>
      <c r="Y193" s="58">
        <v>-0.59462999999999999</v>
      </c>
      <c r="Z193" s="58">
        <v>-0.59726000000000001</v>
      </c>
      <c r="AA193" s="58"/>
      <c r="AB193" s="92"/>
      <c r="AC193" s="112">
        <v>-3.3820195000003161E-2</v>
      </c>
      <c r="AD193" s="92"/>
      <c r="AE193" s="92"/>
      <c r="AF193" s="112">
        <v>-3.4599999999990194E-3</v>
      </c>
      <c r="AG193" s="92"/>
      <c r="AH193" s="112">
        <v>-1.0894608239515935E-2</v>
      </c>
      <c r="AI193" s="92"/>
      <c r="AJ193" s="112">
        <v>-4.6553917604840178E-3</v>
      </c>
      <c r="AK193" s="112">
        <v>-6.6699999999998427E-3</v>
      </c>
      <c r="AL193" s="112">
        <v>-4.530000000000145E-3</v>
      </c>
      <c r="AM193" s="112"/>
      <c r="AN193" s="112">
        <v>-8.0600000000000671E-3</v>
      </c>
      <c r="AO193" s="112"/>
      <c r="AP193" s="112">
        <v>-5.4100000000000259E-3</v>
      </c>
      <c r="AQ193" s="112">
        <v>-1.1359999999999926E-2</v>
      </c>
      <c r="AR193" s="112">
        <v>-7.3800000000000532E-3</v>
      </c>
      <c r="AS193" s="112">
        <v>-4.229999999999956E-3</v>
      </c>
      <c r="AT193" s="112">
        <v>-6.3699999999999868E-3</v>
      </c>
      <c r="AU193" s="112">
        <v>-7.8500000000000236E-3</v>
      </c>
      <c r="AV193" s="112">
        <v>-2.6300000000000212E-3</v>
      </c>
      <c r="AW193" s="92"/>
      <c r="AX193" s="114">
        <v>-0.11732019500000218</v>
      </c>
      <c r="AY193" s="115">
        <v>-8.3499999999999019E-2</v>
      </c>
    </row>
    <row r="194" spans="2:51">
      <c r="B194" s="52" t="s">
        <v>197</v>
      </c>
      <c r="D194" s="14">
        <v>2600.8879999999999</v>
      </c>
      <c r="E194" s="58">
        <v>-0.48550980499999785</v>
      </c>
      <c r="F194" s="59"/>
      <c r="G194" s="58">
        <v>-0.50988750000000105</v>
      </c>
      <c r="H194" s="58"/>
      <c r="I194" s="58"/>
      <c r="J194" s="58">
        <v>-0.51192000000000004</v>
      </c>
      <c r="K194" s="58"/>
      <c r="L194" s="58">
        <v>-0.52122044240108201</v>
      </c>
      <c r="M194" s="58"/>
      <c r="N194" s="58">
        <v>-0.52476</v>
      </c>
      <c r="O194" s="58">
        <v>-0.53080999999999989</v>
      </c>
      <c r="P194" s="58">
        <v>-0.53444000000000003</v>
      </c>
      <c r="Q194" s="58"/>
      <c r="R194" s="58">
        <v>-0.54168000000000005</v>
      </c>
      <c r="S194" s="58"/>
      <c r="T194" s="58">
        <v>-0.54610999999999998</v>
      </c>
      <c r="U194" s="58">
        <v>-0.55659000000000003</v>
      </c>
      <c r="V194" s="58">
        <v>-0.56315999999999999</v>
      </c>
      <c r="W194" s="58">
        <v>-0.56701999999999997</v>
      </c>
      <c r="X194" s="58">
        <v>-0.57323000000000002</v>
      </c>
      <c r="Y194" s="58">
        <v>-0.58065</v>
      </c>
      <c r="Z194" s="58">
        <v>-0.58296999999999999</v>
      </c>
      <c r="AA194" s="58"/>
      <c r="AB194" s="92"/>
      <c r="AC194" s="112">
        <v>-2.4377695000003197E-2</v>
      </c>
      <c r="AD194" s="92"/>
      <c r="AE194" s="92"/>
      <c r="AF194" s="112">
        <v>-2.0324999999989934E-3</v>
      </c>
      <c r="AG194" s="92"/>
      <c r="AH194" s="112">
        <v>-9.3004424010819653E-3</v>
      </c>
      <c r="AI194" s="92"/>
      <c r="AJ194" s="112">
        <v>-3.5395575989179973E-3</v>
      </c>
      <c r="AK194" s="112">
        <v>-6.0499999999998888E-3</v>
      </c>
      <c r="AL194" s="112">
        <v>-3.6300000000001331E-3</v>
      </c>
      <c r="AM194" s="112"/>
      <c r="AN194" s="112">
        <v>-7.2400000000000242E-3</v>
      </c>
      <c r="AO194" s="112"/>
      <c r="AP194" s="112">
        <v>-4.429999999999934E-3</v>
      </c>
      <c r="AQ194" s="112">
        <v>-1.0480000000000045E-2</v>
      </c>
      <c r="AR194" s="112">
        <v>-6.5699999999999648E-3</v>
      </c>
      <c r="AS194" s="112">
        <v>-3.8599999999999746E-3</v>
      </c>
      <c r="AT194" s="112">
        <v>-6.2100000000000488E-3</v>
      </c>
      <c r="AU194" s="112">
        <v>-7.4199999999999822E-3</v>
      </c>
      <c r="AV194" s="112">
        <v>-2.3199999999999887E-3</v>
      </c>
      <c r="AW194" s="92"/>
      <c r="AX194" s="114">
        <v>-9.7460195000002137E-2</v>
      </c>
      <c r="AY194" s="115">
        <v>-7.308249999999894E-2</v>
      </c>
    </row>
    <row r="195" spans="2:51">
      <c r="B195" s="52" t="s">
        <v>198</v>
      </c>
      <c r="D195" s="14">
        <v>2615.8810000000003</v>
      </c>
      <c r="E195" s="58">
        <v>-0.48663980499999787</v>
      </c>
      <c r="F195" s="59"/>
      <c r="G195" s="58">
        <v>-0.50675500000000095</v>
      </c>
      <c r="H195" s="58"/>
      <c r="I195" s="58"/>
      <c r="J195" s="58">
        <v>-0.50819999999999999</v>
      </c>
      <c r="K195" s="58"/>
      <c r="L195" s="58">
        <v>-0.51671627684048183</v>
      </c>
      <c r="M195" s="58"/>
      <c r="N195" s="58">
        <v>-0.51973000000000003</v>
      </c>
      <c r="O195" s="58">
        <v>-0.52512999999999987</v>
      </c>
      <c r="P195" s="58">
        <v>-0.52844000000000002</v>
      </c>
      <c r="Q195" s="58"/>
      <c r="R195" s="58">
        <v>-0.53508999999999995</v>
      </c>
      <c r="S195" s="58"/>
      <c r="T195" s="58">
        <v>-0.53896999999999995</v>
      </c>
      <c r="U195" s="58">
        <v>-0.54869000000000001</v>
      </c>
      <c r="V195" s="58">
        <v>-0.55503000000000002</v>
      </c>
      <c r="W195" s="58">
        <v>-0.55854999999999999</v>
      </c>
      <c r="X195" s="58">
        <v>-0.56459000000000004</v>
      </c>
      <c r="Y195" s="58">
        <v>-0.57171000000000005</v>
      </c>
      <c r="Z195" s="58">
        <v>-0.57391000000000003</v>
      </c>
      <c r="AA195" s="58"/>
      <c r="AB195" s="92"/>
      <c r="AC195" s="112">
        <v>-2.0115195000003083E-2</v>
      </c>
      <c r="AD195" s="92"/>
      <c r="AE195" s="92"/>
      <c r="AF195" s="112">
        <v>-1.4449999999990304E-3</v>
      </c>
      <c r="AG195" s="92"/>
      <c r="AH195" s="112">
        <v>-8.5162768404818401E-3</v>
      </c>
      <c r="AI195" s="92"/>
      <c r="AJ195" s="112">
        <v>-3.0137231595182001E-3</v>
      </c>
      <c r="AK195" s="112">
        <v>-5.3999999999998494E-3</v>
      </c>
      <c r="AL195" s="112">
        <v>-3.3100000000001462E-3</v>
      </c>
      <c r="AM195" s="112"/>
      <c r="AN195" s="112">
        <v>-6.6499999999999337E-3</v>
      </c>
      <c r="AO195" s="112"/>
      <c r="AP195" s="112">
        <v>-3.8799999999999946E-3</v>
      </c>
      <c r="AQ195" s="112">
        <v>-9.7200000000000619E-3</v>
      </c>
      <c r="AR195" s="112">
        <v>-6.3400000000000123E-3</v>
      </c>
      <c r="AS195" s="112">
        <v>-3.5199999999999676E-3</v>
      </c>
      <c r="AT195" s="112">
        <v>-6.0400000000000453E-3</v>
      </c>
      <c r="AU195" s="112">
        <v>-7.1200000000000152E-3</v>
      </c>
      <c r="AV195" s="112">
        <v>-2.1999999999999797E-3</v>
      </c>
      <c r="AW195" s="92"/>
      <c r="AX195" s="114">
        <v>-8.727019500000216E-2</v>
      </c>
      <c r="AY195" s="115">
        <v>-6.7154999999999077E-2</v>
      </c>
    </row>
    <row r="196" spans="2:51">
      <c r="B196" s="52" t="s">
        <v>199</v>
      </c>
      <c r="D196" s="14">
        <v>2630.8740000000003</v>
      </c>
      <c r="E196" s="58">
        <v>-0.47215980499999782</v>
      </c>
      <c r="F196" s="59"/>
      <c r="G196" s="58">
        <v>-0.48991750000000095</v>
      </c>
      <c r="H196" s="58"/>
      <c r="I196" s="58"/>
      <c r="J196" s="58">
        <v>-0.49049999999999999</v>
      </c>
      <c r="K196" s="58"/>
      <c r="L196" s="58">
        <v>-0.49868211127988171</v>
      </c>
      <c r="M196" s="58"/>
      <c r="N196" s="58">
        <v>-0.50102999999999998</v>
      </c>
      <c r="O196" s="58">
        <v>-0.50642999999999982</v>
      </c>
      <c r="P196" s="58">
        <v>-0.50924000000000003</v>
      </c>
      <c r="Q196" s="58"/>
      <c r="R196" s="58">
        <v>-0.51578000000000002</v>
      </c>
      <c r="S196" s="58"/>
      <c r="T196" s="58">
        <v>-0.51922999999999997</v>
      </c>
      <c r="U196" s="58">
        <v>-0.52868999999999999</v>
      </c>
      <c r="V196" s="58">
        <v>-0.53466000000000002</v>
      </c>
      <c r="W196" s="58">
        <v>-0.53815000000000002</v>
      </c>
      <c r="X196" s="58">
        <v>-0.54412000000000005</v>
      </c>
      <c r="Y196" s="58">
        <v>-0.55110999999999999</v>
      </c>
      <c r="Z196" s="58">
        <v>-0.55315999999999999</v>
      </c>
      <c r="AA196" s="58"/>
      <c r="AB196" s="92"/>
      <c r="AC196" s="112">
        <v>-1.7757695000003126E-2</v>
      </c>
      <c r="AD196" s="92"/>
      <c r="AE196" s="92"/>
      <c r="AF196" s="112">
        <v>-5.8249999999904212E-4</v>
      </c>
      <c r="AG196" s="92"/>
      <c r="AH196" s="112">
        <v>-8.1821112798817208E-3</v>
      </c>
      <c r="AI196" s="92"/>
      <c r="AJ196" s="112">
        <v>-2.347888720118263E-3</v>
      </c>
      <c r="AK196" s="112">
        <v>-5.3999999999998494E-3</v>
      </c>
      <c r="AL196" s="112">
        <v>-2.8100000000002012E-3</v>
      </c>
      <c r="AM196" s="112"/>
      <c r="AN196" s="112">
        <v>-6.5399999999999903E-3</v>
      </c>
      <c r="AO196" s="112"/>
      <c r="AP196" s="112">
        <v>-3.4499999999999531E-3</v>
      </c>
      <c r="AQ196" s="112">
        <v>-9.4600000000000239E-3</v>
      </c>
      <c r="AR196" s="112">
        <v>-5.9700000000000308E-3</v>
      </c>
      <c r="AS196" s="112">
        <v>-3.4899999999999931E-3</v>
      </c>
      <c r="AT196" s="112">
        <v>-5.9700000000000308E-3</v>
      </c>
      <c r="AU196" s="112">
        <v>-6.9899999999999407E-3</v>
      </c>
      <c r="AV196" s="112">
        <v>-2.0499999999999963E-3</v>
      </c>
      <c r="AW196" s="92"/>
      <c r="AX196" s="114">
        <v>-8.1000195000002162E-2</v>
      </c>
      <c r="AY196" s="115">
        <v>-6.3242499999999036E-2</v>
      </c>
    </row>
    <row r="197" spans="2:51">
      <c r="B197" s="52" t="s">
        <v>200</v>
      </c>
      <c r="D197" s="14">
        <v>2645.8969999999999</v>
      </c>
      <c r="E197" s="58">
        <v>-0.47768980499999786</v>
      </c>
      <c r="F197" s="59"/>
      <c r="G197" s="58">
        <v>-0.49404750000000103</v>
      </c>
      <c r="H197" s="58"/>
      <c r="I197" s="58"/>
      <c r="J197" s="58">
        <v>-0.49506</v>
      </c>
      <c r="K197" s="58"/>
      <c r="L197" s="58">
        <v>-0.50267793738427069</v>
      </c>
      <c r="M197" s="58"/>
      <c r="N197" s="58">
        <v>-0.50514999999999999</v>
      </c>
      <c r="O197" s="58">
        <v>-0.51010999999999984</v>
      </c>
      <c r="P197" s="58">
        <v>-0.51302000000000003</v>
      </c>
      <c r="Q197" s="58"/>
      <c r="R197" s="58">
        <v>-0.51924999999999999</v>
      </c>
      <c r="S197" s="58"/>
      <c r="T197" s="58">
        <v>-0.52271000000000001</v>
      </c>
      <c r="U197" s="58">
        <v>-0.53188000000000002</v>
      </c>
      <c r="V197" s="58">
        <v>-0.53788999999999998</v>
      </c>
      <c r="W197" s="58">
        <v>-0.54126999999999992</v>
      </c>
      <c r="X197" s="58">
        <v>-0.54713000000000001</v>
      </c>
      <c r="Y197" s="58">
        <v>-0.55415999999999999</v>
      </c>
      <c r="Z197" s="58">
        <v>-0.55632999999999999</v>
      </c>
      <c r="AA197" s="58"/>
      <c r="AB197" s="92"/>
      <c r="AC197" s="112">
        <v>-1.635769500000317E-2</v>
      </c>
      <c r="AD197" s="92"/>
      <c r="AE197" s="92"/>
      <c r="AF197" s="112">
        <v>-1.0124999999989726E-3</v>
      </c>
      <c r="AG197" s="92"/>
      <c r="AH197" s="112">
        <v>-7.6179373842706899E-3</v>
      </c>
      <c r="AI197" s="92"/>
      <c r="AJ197" s="112">
        <v>-2.472062615729298E-3</v>
      </c>
      <c r="AK197" s="112">
        <v>-4.9599999999998534E-3</v>
      </c>
      <c r="AL197" s="112">
        <v>-2.9100000000001902E-3</v>
      </c>
      <c r="AM197" s="112"/>
      <c r="AN197" s="112">
        <v>-6.2299999999999578E-3</v>
      </c>
      <c r="AO197" s="112"/>
      <c r="AP197" s="112">
        <v>-3.4600000000000186E-3</v>
      </c>
      <c r="AQ197" s="112">
        <v>-9.1700000000000115E-3</v>
      </c>
      <c r="AR197" s="112">
        <v>-6.0099999999999598E-3</v>
      </c>
      <c r="AS197" s="112">
        <v>-3.3799999999999386E-3</v>
      </c>
      <c r="AT197" s="112">
        <v>-5.8600000000000874E-3</v>
      </c>
      <c r="AU197" s="112">
        <v>-7.0299999999999807E-3</v>
      </c>
      <c r="AV197" s="112">
        <v>-2.1700000000000053E-3</v>
      </c>
      <c r="AW197" s="92"/>
      <c r="AX197" s="114">
        <v>-7.8640195000002133E-2</v>
      </c>
      <c r="AY197" s="115">
        <v>-6.2282499999998964E-2</v>
      </c>
    </row>
    <row r="198" spans="2:51">
      <c r="B198" s="52" t="s">
        <v>201</v>
      </c>
      <c r="D198" s="14">
        <v>2660.8920000000003</v>
      </c>
      <c r="E198" s="58">
        <v>-0.47169980499999786</v>
      </c>
      <c r="F198" s="59"/>
      <c r="G198" s="58">
        <v>-0.48735750000000083</v>
      </c>
      <c r="H198" s="58"/>
      <c r="I198" s="58"/>
      <c r="J198" s="58">
        <v>-0.48798000000000002</v>
      </c>
      <c r="K198" s="58"/>
      <c r="L198" s="58">
        <v>-0.49594377126800304</v>
      </c>
      <c r="M198" s="58"/>
      <c r="N198" s="58">
        <v>-0.49814999999999998</v>
      </c>
      <c r="O198" s="58">
        <v>-0.50349999999999984</v>
      </c>
      <c r="P198" s="58">
        <v>-0.50627</v>
      </c>
      <c r="Q198" s="58"/>
      <c r="R198" s="58">
        <v>-0.51280000000000003</v>
      </c>
      <c r="S198" s="58"/>
      <c r="T198" s="58">
        <v>-0.51600999999999997</v>
      </c>
      <c r="U198" s="58">
        <v>-0.52546000000000004</v>
      </c>
      <c r="V198" s="58">
        <v>-0.53149999999999997</v>
      </c>
      <c r="W198" s="58">
        <v>-0.53505000000000003</v>
      </c>
      <c r="X198" s="58">
        <v>-0.54083999999999999</v>
      </c>
      <c r="Y198" s="58">
        <v>-0.54801</v>
      </c>
      <c r="Z198" s="58">
        <v>-0.55013000000000001</v>
      </c>
      <c r="AA198" s="58"/>
      <c r="AB198" s="92"/>
      <c r="AC198" s="112">
        <v>-1.5657695000002969E-2</v>
      </c>
      <c r="AD198" s="92"/>
      <c r="AE198" s="92"/>
      <c r="AF198" s="112">
        <v>-6.2249999999919314E-4</v>
      </c>
      <c r="AG198" s="92"/>
      <c r="AH198" s="112">
        <v>-7.963771268003017E-3</v>
      </c>
      <c r="AI198" s="92"/>
      <c r="AJ198" s="112">
        <v>-2.2062287319969398E-3</v>
      </c>
      <c r="AK198" s="112">
        <v>-5.3499999999998549E-3</v>
      </c>
      <c r="AL198" s="112">
        <v>-2.7700000000001612E-3</v>
      </c>
      <c r="AM198" s="112"/>
      <c r="AN198" s="112">
        <v>-6.5300000000000358E-3</v>
      </c>
      <c r="AO198" s="112"/>
      <c r="AP198" s="112">
        <v>-3.2099999999999351E-3</v>
      </c>
      <c r="AQ198" s="112">
        <v>-9.4500000000000695E-3</v>
      </c>
      <c r="AR198" s="112">
        <v>-6.0399999999999343E-3</v>
      </c>
      <c r="AS198" s="112">
        <v>-3.5500000000000531E-3</v>
      </c>
      <c r="AT198" s="112">
        <v>-5.7899999999999618E-3</v>
      </c>
      <c r="AU198" s="112">
        <v>-7.1700000000000097E-3</v>
      </c>
      <c r="AV198" s="112">
        <v>-2.1200000000000108E-3</v>
      </c>
      <c r="AW198" s="92"/>
      <c r="AX198" s="114">
        <v>-7.8430195000002145E-2</v>
      </c>
      <c r="AY198" s="115">
        <v>-6.2772499999999176E-2</v>
      </c>
    </row>
    <row r="199" spans="2:51">
      <c r="B199" s="52" t="s">
        <v>202</v>
      </c>
      <c r="D199" s="14">
        <v>2675.8870000000002</v>
      </c>
      <c r="E199" s="58">
        <v>-0.47128980499999784</v>
      </c>
      <c r="F199" s="59"/>
      <c r="G199" s="58">
        <v>-0.48618000000000072</v>
      </c>
      <c r="H199" s="58"/>
      <c r="I199" s="58"/>
      <c r="J199" s="58">
        <v>-0.48773</v>
      </c>
      <c r="K199" s="58"/>
      <c r="L199" s="58">
        <v>-0.49535960515173544</v>
      </c>
      <c r="M199" s="58"/>
      <c r="N199" s="58">
        <v>-0.49803999999999998</v>
      </c>
      <c r="O199" s="58">
        <v>-0.50313999999999981</v>
      </c>
      <c r="P199" s="58">
        <v>-0.50610999999999995</v>
      </c>
      <c r="Q199" s="58"/>
      <c r="R199" s="58">
        <v>-0.51249999999999996</v>
      </c>
      <c r="S199" s="58"/>
      <c r="T199" s="58">
        <v>-0.51617000000000002</v>
      </c>
      <c r="U199" s="58">
        <v>-0.52546999999999999</v>
      </c>
      <c r="V199" s="58">
        <v>-0.53154999999999997</v>
      </c>
      <c r="W199" s="58">
        <v>-0.53510999999999997</v>
      </c>
      <c r="X199" s="58">
        <v>-0.54122000000000003</v>
      </c>
      <c r="Y199" s="58">
        <v>-0.54853000000000007</v>
      </c>
      <c r="Z199" s="58">
        <v>-0.55089999999999995</v>
      </c>
      <c r="AA199" s="58"/>
      <c r="AB199" s="92"/>
      <c r="AC199" s="112">
        <v>-1.4890195000002882E-2</v>
      </c>
      <c r="AD199" s="92"/>
      <c r="AE199" s="92"/>
      <c r="AF199" s="112">
        <v>-1.5499999999992742E-3</v>
      </c>
      <c r="AG199" s="92"/>
      <c r="AH199" s="112">
        <v>-7.6296051517354413E-3</v>
      </c>
      <c r="AI199" s="92"/>
      <c r="AJ199" s="112">
        <v>-2.6803948482645445E-3</v>
      </c>
      <c r="AK199" s="112">
        <v>-5.0999999999998269E-3</v>
      </c>
      <c r="AL199" s="112">
        <v>-2.9700000000001392E-3</v>
      </c>
      <c r="AM199" s="112"/>
      <c r="AN199" s="112">
        <v>-6.3900000000000068E-3</v>
      </c>
      <c r="AO199" s="112"/>
      <c r="AP199" s="112">
        <v>-3.6700000000000621E-3</v>
      </c>
      <c r="AQ199" s="112">
        <v>-9.299999999999975E-3</v>
      </c>
      <c r="AR199" s="112">
        <v>-6.0799999999999743E-3</v>
      </c>
      <c r="AS199" s="112">
        <v>-3.5600000000000076E-3</v>
      </c>
      <c r="AT199" s="112">
        <v>-6.1100000000000598E-3</v>
      </c>
      <c r="AU199" s="112">
        <v>-7.3100000000000387E-3</v>
      </c>
      <c r="AV199" s="112">
        <v>-2.3699999999998722E-3</v>
      </c>
      <c r="AW199" s="92"/>
      <c r="AX199" s="114">
        <v>-7.9610195000002104E-2</v>
      </c>
      <c r="AY199" s="115">
        <v>-6.4719999999999223E-2</v>
      </c>
    </row>
    <row r="200" spans="2:51">
      <c r="B200" s="52" t="s">
        <v>203</v>
      </c>
      <c r="D200" s="14">
        <v>2690.886</v>
      </c>
      <c r="E200" s="58">
        <v>-0.47329980499999785</v>
      </c>
      <c r="F200" s="59"/>
      <c r="G200" s="58">
        <v>-0.48900500000000052</v>
      </c>
      <c r="H200" s="58"/>
      <c r="I200" s="58"/>
      <c r="J200" s="58">
        <v>-0.49009000000000003</v>
      </c>
      <c r="K200" s="58"/>
      <c r="L200" s="58">
        <v>-0.49848543792413313</v>
      </c>
      <c r="M200" s="108">
        <v>-0.4985</v>
      </c>
      <c r="N200" s="58">
        <v>-0.50085999999999997</v>
      </c>
      <c r="O200" s="58">
        <v>-0.50648999999999988</v>
      </c>
      <c r="P200" s="58">
        <v>-0.50941999999999998</v>
      </c>
      <c r="Q200" s="108">
        <v>-0.50941999999999998</v>
      </c>
      <c r="R200" s="58">
        <v>-0.51624000000000003</v>
      </c>
      <c r="S200" s="58">
        <v>-0.51788041958041964</v>
      </c>
      <c r="T200" s="58">
        <v>-0.51978000000000002</v>
      </c>
      <c r="U200" s="58">
        <v>-0.52961999999999998</v>
      </c>
      <c r="V200" s="58">
        <v>-0.53595999999999999</v>
      </c>
      <c r="W200" s="58">
        <v>-0.53960999999999992</v>
      </c>
      <c r="X200" s="58">
        <v>-0.54556000000000004</v>
      </c>
      <c r="Y200" s="58">
        <v>-0.55310000000000004</v>
      </c>
      <c r="Z200" s="58">
        <v>-0.55545999999999995</v>
      </c>
      <c r="AA200" s="58"/>
      <c r="AB200" s="92"/>
      <c r="AC200" s="112">
        <v>-1.570519500000267E-2</v>
      </c>
      <c r="AD200" s="92"/>
      <c r="AE200" s="92"/>
      <c r="AF200" s="112">
        <v>-1.084999999999503E-3</v>
      </c>
      <c r="AG200" s="92"/>
      <c r="AH200" s="112">
        <v>-8.395437924133109E-3</v>
      </c>
      <c r="AI200" s="92">
        <v>-1.4562075866864088E-5</v>
      </c>
      <c r="AJ200" s="92">
        <v>-2.3599999999999732E-3</v>
      </c>
      <c r="AK200" s="112">
        <v>-5.6299999999999129E-3</v>
      </c>
      <c r="AL200" s="112">
        <v>-2.9300000000000992E-3</v>
      </c>
      <c r="AM200" s="92">
        <v>0</v>
      </c>
      <c r="AN200" s="92">
        <v>-6.8200000000000482E-3</v>
      </c>
      <c r="AO200" s="92">
        <v>-1.6404195804196053E-3</v>
      </c>
      <c r="AP200" s="92">
        <v>-1.8995804195803823E-3</v>
      </c>
      <c r="AQ200" s="112">
        <v>-9.8399999999999599E-3</v>
      </c>
      <c r="AR200" s="112">
        <v>-6.3400000000000123E-3</v>
      </c>
      <c r="AS200" s="112">
        <v>-3.6499999999999311E-3</v>
      </c>
      <c r="AT200" s="112">
        <v>-5.9500000000001219E-3</v>
      </c>
      <c r="AU200" s="112">
        <v>-7.5399999999999912E-3</v>
      </c>
      <c r="AV200" s="112">
        <v>-2.3599999999999177E-3</v>
      </c>
      <c r="AW200" s="92"/>
      <c r="AX200" s="114">
        <v>-8.2160195000002101E-2</v>
      </c>
      <c r="AY200" s="115">
        <v>-6.6454999999999431E-2</v>
      </c>
    </row>
    <row r="201" spans="2:51">
      <c r="B201" s="52" t="s">
        <v>204</v>
      </c>
      <c r="C201" s="73"/>
      <c r="D201" s="14">
        <v>2705.8960000000002</v>
      </c>
      <c r="E201" s="58">
        <v>-0.46944980499999783</v>
      </c>
      <c r="F201" s="64"/>
      <c r="G201" s="58">
        <v>-0.48653249999999976</v>
      </c>
      <c r="H201" s="58"/>
      <c r="I201" s="58"/>
      <c r="J201" s="58">
        <v>-0.48787999999999998</v>
      </c>
      <c r="K201" s="58"/>
      <c r="L201" s="58">
        <v>-0.49617126764036007</v>
      </c>
      <c r="M201" s="58">
        <v>-0.49641999999999997</v>
      </c>
      <c r="N201" s="58">
        <v>-0.49901000000000001</v>
      </c>
      <c r="O201" s="58">
        <v>-0.50448999999999988</v>
      </c>
      <c r="P201" s="58">
        <v>-0.50761999999999996</v>
      </c>
      <c r="Q201" s="58">
        <v>-0.50756999999999997</v>
      </c>
      <c r="R201" s="58">
        <v>-0.51441999999999999</v>
      </c>
      <c r="S201" s="58">
        <v>-0.51632041958041963</v>
      </c>
      <c r="T201" s="58">
        <v>-0.51837999999999995</v>
      </c>
      <c r="U201" s="58">
        <v>-0.52812000000000003</v>
      </c>
      <c r="V201" s="58">
        <v>-0.53444000000000003</v>
      </c>
      <c r="W201" s="58">
        <v>-0.53817999999999999</v>
      </c>
      <c r="X201" s="58">
        <v>-0.54437000000000002</v>
      </c>
      <c r="Y201" s="58">
        <v>-0.55198000000000003</v>
      </c>
      <c r="Z201" s="58">
        <v>-0.55456000000000005</v>
      </c>
      <c r="AA201" s="58"/>
      <c r="AB201" s="92"/>
      <c r="AC201" s="112">
        <v>-1.7082695000001924E-2</v>
      </c>
      <c r="AD201" s="92"/>
      <c r="AE201" s="92"/>
      <c r="AF201" s="112">
        <v>-1.3475000000002235E-3</v>
      </c>
      <c r="AG201" s="92"/>
      <c r="AH201" s="112">
        <v>-8.2912676403600893E-3</v>
      </c>
      <c r="AI201" s="92">
        <v>-2.487323596399027E-4</v>
      </c>
      <c r="AJ201" s="92">
        <v>-2.5900000000000367E-3</v>
      </c>
      <c r="AK201" s="112">
        <v>-5.4799999999998739E-3</v>
      </c>
      <c r="AL201" s="112">
        <v>-3.1300000000000772E-3</v>
      </c>
      <c r="AM201" s="92">
        <v>4.9999999999994493E-5</v>
      </c>
      <c r="AN201" s="92">
        <v>-6.8500000000000227E-3</v>
      </c>
      <c r="AO201" s="92">
        <v>-1.9004195804196433E-3</v>
      </c>
      <c r="AP201" s="92">
        <v>-2.0595804195803202E-3</v>
      </c>
      <c r="AQ201" s="112">
        <v>-9.7400000000000819E-3</v>
      </c>
      <c r="AR201" s="112">
        <v>-6.3199999999999923E-3</v>
      </c>
      <c r="AS201" s="112">
        <v>-3.7399999999999656E-3</v>
      </c>
      <c r="AT201" s="112">
        <v>-6.1900000000000288E-3</v>
      </c>
      <c r="AU201" s="112">
        <v>-7.6100000000000056E-3</v>
      </c>
      <c r="AV201" s="112">
        <v>-2.5800000000000267E-3</v>
      </c>
      <c r="AW201" s="92"/>
      <c r="AX201" s="114">
        <v>-8.511019500000222E-2</v>
      </c>
      <c r="AY201" s="115">
        <v>-6.8027500000000296E-2</v>
      </c>
    </row>
    <row r="202" spans="2:51">
      <c r="B202" s="61" t="s">
        <v>21</v>
      </c>
      <c r="C202" s="66"/>
      <c r="D202" s="62">
        <v>2707.9834000000001</v>
      </c>
      <c r="E202" s="63">
        <v>-0.46640980499999785</v>
      </c>
      <c r="F202" s="64">
        <v>-0.46660980499999738</v>
      </c>
      <c r="G202" s="63">
        <v>-0.48343249999999982</v>
      </c>
      <c r="H202" s="63"/>
      <c r="I202" s="63"/>
      <c r="J202" s="63">
        <v>-0.48437999999999998</v>
      </c>
      <c r="K202" s="58"/>
      <c r="L202" s="63">
        <v>-0.49298068769030362</v>
      </c>
      <c r="M202" s="63">
        <v>-0.49276999999999999</v>
      </c>
      <c r="N202" s="63">
        <v>-0.49523</v>
      </c>
      <c r="O202" s="63">
        <v>-0.50105999999999984</v>
      </c>
      <c r="P202" s="63">
        <v>-0.50394000000000005</v>
      </c>
      <c r="Q202" s="63">
        <v>-0.50390999999999997</v>
      </c>
      <c r="R202" s="63">
        <v>-0.51102000000000003</v>
      </c>
      <c r="S202" s="63">
        <v>-0.51258041958041956</v>
      </c>
      <c r="T202" s="63">
        <v>-0.51451999999999998</v>
      </c>
      <c r="U202" s="63">
        <v>-0.52456000000000003</v>
      </c>
      <c r="V202" s="63">
        <v>-0.53086</v>
      </c>
      <c r="W202" s="63">
        <v>-0.53457999999999994</v>
      </c>
      <c r="X202" s="63">
        <v>-0.54069</v>
      </c>
      <c r="Y202" s="63">
        <v>-0.54815000000000003</v>
      </c>
      <c r="Z202" s="63">
        <v>-0.55049000000000003</v>
      </c>
      <c r="AA202" s="63"/>
      <c r="AB202" s="92">
        <v>-1.9999999999953388E-4</v>
      </c>
      <c r="AC202" s="92">
        <v>-1.6822695000002441E-2</v>
      </c>
      <c r="AD202" s="92"/>
      <c r="AE202" s="92"/>
      <c r="AF202" s="112">
        <v>-9.4750000000015655E-4</v>
      </c>
      <c r="AG202" s="92"/>
      <c r="AH202" s="112">
        <v>-8.6006876903036433E-3</v>
      </c>
      <c r="AI202" s="92">
        <v>2.1068769030363477E-4</v>
      </c>
      <c r="AJ202" s="92">
        <v>-2.4600000000000177E-3</v>
      </c>
      <c r="AK202" s="112">
        <v>-5.8299999999998353E-3</v>
      </c>
      <c r="AL202" s="112">
        <v>-2.8800000000002157E-3</v>
      </c>
      <c r="AM202" s="92">
        <v>3.0000000000085514E-5</v>
      </c>
      <c r="AN202" s="92">
        <v>-7.1100000000000607E-3</v>
      </c>
      <c r="AO202" s="92">
        <v>-1.5604195804195253E-3</v>
      </c>
      <c r="AP202" s="92">
        <v>-1.9395804195804223E-3</v>
      </c>
      <c r="AQ202" s="112">
        <v>-1.0040000000000049E-2</v>
      </c>
      <c r="AR202" s="112">
        <v>-6.2999999999999723E-3</v>
      </c>
      <c r="AS202" s="112">
        <v>-3.7199999999999456E-3</v>
      </c>
      <c r="AT202" s="112">
        <v>-6.1100000000000598E-3</v>
      </c>
      <c r="AU202" s="112">
        <v>-7.4600000000000222E-3</v>
      </c>
      <c r="AV202" s="112">
        <v>-2.3400000000000087E-3</v>
      </c>
      <c r="AW202" s="92"/>
      <c r="AX202" s="114">
        <v>-8.4080195000002189E-2</v>
      </c>
      <c r="AY202" s="115">
        <v>-6.7057500000000214E-2</v>
      </c>
    </row>
    <row r="203" spans="2:51">
      <c r="B203" s="52" t="s">
        <v>205</v>
      </c>
      <c r="D203" s="14">
        <v>2720.8920000000003</v>
      </c>
      <c r="E203" s="58">
        <v>-0.46645980499999784</v>
      </c>
      <c r="F203" s="59"/>
      <c r="G203" s="58">
        <v>-0.48186499999999999</v>
      </c>
      <c r="H203" s="58"/>
      <c r="I203" s="58"/>
      <c r="J203" s="58">
        <v>-0.48280000000000001</v>
      </c>
      <c r="K203" s="58"/>
      <c r="L203" s="58">
        <v>-0.49121710124625884</v>
      </c>
      <c r="M203" s="58">
        <v>-0.49117</v>
      </c>
      <c r="N203" s="58">
        <v>-0.49359999999999998</v>
      </c>
      <c r="O203" s="58">
        <v>-0.49915999999999983</v>
      </c>
      <c r="P203" s="58">
        <v>-0.50214999999999999</v>
      </c>
      <c r="Q203" s="58">
        <v>-0.50214000000000003</v>
      </c>
      <c r="R203" s="58">
        <v>-0.50900999999999996</v>
      </c>
      <c r="S203" s="58">
        <v>-0.51067041958041959</v>
      </c>
      <c r="T203" s="58">
        <v>-0.51256999999999997</v>
      </c>
      <c r="U203" s="58">
        <v>-0.52241000000000004</v>
      </c>
      <c r="V203" s="58">
        <v>-0.52873000000000003</v>
      </c>
      <c r="W203" s="58">
        <v>-0.53249000000000002</v>
      </c>
      <c r="X203" s="58">
        <v>-0.53851000000000004</v>
      </c>
      <c r="Y203" s="58">
        <v>-0.54608000000000001</v>
      </c>
      <c r="Z203" s="58">
        <v>-0.54862999999999995</v>
      </c>
      <c r="AA203" s="58"/>
      <c r="AB203" s="92"/>
      <c r="AC203" s="112">
        <v>-1.5405195000002148E-2</v>
      </c>
      <c r="AD203" s="92"/>
      <c r="AE203" s="92"/>
      <c r="AF203" s="112">
        <v>-9.3500000000001915E-4</v>
      </c>
      <c r="AG203" s="92"/>
      <c r="AH203" s="112">
        <v>-8.4171012462588291E-3</v>
      </c>
      <c r="AI203" s="92">
        <v>4.710124625884049E-5</v>
      </c>
      <c r="AJ203" s="92">
        <v>-2.4299999999999877E-3</v>
      </c>
      <c r="AK203" s="112">
        <v>-5.5599999999998428E-3</v>
      </c>
      <c r="AL203" s="112">
        <v>-2.9900000000001592E-3</v>
      </c>
      <c r="AM203" s="92">
        <v>9.9999999999544897E-6</v>
      </c>
      <c r="AN203" s="92">
        <v>-6.8699999999999317E-3</v>
      </c>
      <c r="AO203" s="92">
        <v>-1.6604195804196253E-3</v>
      </c>
      <c r="AP203" s="92">
        <v>-1.8995804195803823E-3</v>
      </c>
      <c r="AQ203" s="112">
        <v>-9.8400000000000709E-3</v>
      </c>
      <c r="AR203" s="112">
        <v>-6.3199999999999923E-3</v>
      </c>
      <c r="AS203" s="112">
        <v>-3.7599999999999856E-3</v>
      </c>
      <c r="AT203" s="112">
        <v>-6.0200000000000253E-3</v>
      </c>
      <c r="AU203" s="112">
        <v>-7.5699999999999656E-3</v>
      </c>
      <c r="AV203" s="112">
        <v>-2.5499999999999412E-3</v>
      </c>
      <c r="AW203" s="92"/>
      <c r="AX203" s="114">
        <v>-8.2170195000002111E-2</v>
      </c>
      <c r="AY203" s="115">
        <v>-6.6764999999999963E-2</v>
      </c>
    </row>
    <row r="204" spans="2:51">
      <c r="B204" s="52" t="s">
        <v>206</v>
      </c>
      <c r="D204" s="14">
        <v>2735.89</v>
      </c>
      <c r="E204" s="58">
        <v>-0.46440980499999784</v>
      </c>
      <c r="F204" s="59"/>
      <c r="G204" s="58">
        <v>-0.48042250000000003</v>
      </c>
      <c r="H204" s="58"/>
      <c r="I204" s="58"/>
      <c r="J204" s="58">
        <v>-0.48221000000000003</v>
      </c>
      <c r="K204" s="58"/>
      <c r="L204" s="58">
        <v>-0.49045293429649012</v>
      </c>
      <c r="M204" s="58">
        <v>-0.49070999999999998</v>
      </c>
      <c r="N204" s="58">
        <v>-0.49323</v>
      </c>
      <c r="O204" s="58">
        <v>-0.49822999999999984</v>
      </c>
      <c r="P204" s="58">
        <v>-0.50144</v>
      </c>
      <c r="Q204" s="58">
        <v>-0.50126999999999999</v>
      </c>
      <c r="R204" s="58">
        <v>-0.50814000000000004</v>
      </c>
      <c r="S204" s="58">
        <v>-0.51012041958041965</v>
      </c>
      <c r="T204" s="58">
        <v>-0.51198999999999995</v>
      </c>
      <c r="U204" s="58">
        <v>-0.52168999999999999</v>
      </c>
      <c r="V204" s="58">
        <v>-0.52802000000000004</v>
      </c>
      <c r="W204" s="58">
        <v>-0.53173999999999999</v>
      </c>
      <c r="X204" s="58">
        <v>-0.53715000000000002</v>
      </c>
      <c r="Y204" s="58">
        <v>-0.54542000000000002</v>
      </c>
      <c r="Z204" s="58">
        <v>-0.54813000000000001</v>
      </c>
      <c r="AA204" s="58"/>
      <c r="AB204" s="92"/>
      <c r="AC204" s="112">
        <v>-1.6012695000002186E-2</v>
      </c>
      <c r="AD204" s="92"/>
      <c r="AE204" s="92"/>
      <c r="AF204" s="112">
        <v>-1.7874999999999974E-3</v>
      </c>
      <c r="AG204" s="92"/>
      <c r="AH204" s="112">
        <v>-8.2429342964900898E-3</v>
      </c>
      <c r="AI204" s="92">
        <v>-2.5706570350986224E-4</v>
      </c>
      <c r="AJ204" s="92">
        <v>-2.5200000000000222E-3</v>
      </c>
      <c r="AK204" s="112">
        <v>-4.9999999999998379E-3</v>
      </c>
      <c r="AL204" s="112">
        <v>-3.2100000000001572E-3</v>
      </c>
      <c r="AM204" s="92">
        <v>1.7000000000000348E-4</v>
      </c>
      <c r="AN204" s="92">
        <v>-6.8700000000000427E-3</v>
      </c>
      <c r="AO204" s="92">
        <v>-1.9804195804196123E-3</v>
      </c>
      <c r="AP204" s="92">
        <v>-1.8695804195802967E-3</v>
      </c>
      <c r="AQ204" s="112">
        <v>-9.7000000000000419E-3</v>
      </c>
      <c r="AR204" s="112">
        <v>-6.3300000000000578E-3</v>
      </c>
      <c r="AS204" s="112">
        <v>-3.7199999999999456E-3</v>
      </c>
      <c r="AT204" s="112">
        <v>-5.4100000000000259E-3</v>
      </c>
      <c r="AU204" s="112">
        <v>-8.2699999999999996E-3</v>
      </c>
      <c r="AV204" s="112">
        <v>-2.7099999999999902E-3</v>
      </c>
      <c r="AW204" s="92"/>
      <c r="AX204" s="114">
        <v>-8.3720195000002162E-2</v>
      </c>
      <c r="AY204" s="115">
        <v>-6.7707499999999976E-2</v>
      </c>
    </row>
    <row r="205" spans="2:51">
      <c r="B205" s="52" t="s">
        <v>207</v>
      </c>
      <c r="D205" s="14">
        <v>2750.8890000000001</v>
      </c>
      <c r="E205" s="58">
        <v>-0.45582980499999787</v>
      </c>
      <c r="F205" s="59"/>
      <c r="G205" s="58">
        <v>-0.47159250000000008</v>
      </c>
      <c r="H205" s="58"/>
      <c r="I205" s="58"/>
      <c r="J205" s="58">
        <v>-0.47199000000000002</v>
      </c>
      <c r="K205" s="58"/>
      <c r="L205" s="58">
        <v>-0.48034876706888774</v>
      </c>
      <c r="M205" s="58">
        <v>-0.4803</v>
      </c>
      <c r="N205" s="58">
        <v>-0.48253000000000001</v>
      </c>
      <c r="O205" s="58">
        <v>-0.48794999999999983</v>
      </c>
      <c r="P205" s="58">
        <v>-0.49081999999999998</v>
      </c>
      <c r="Q205" s="58">
        <v>-0.49081000000000002</v>
      </c>
      <c r="R205" s="58">
        <v>-0.49765999999999999</v>
      </c>
      <c r="S205" s="58">
        <v>-0.49932041958041956</v>
      </c>
      <c r="T205" s="58">
        <v>-0.50126000000000004</v>
      </c>
      <c r="U205" s="58">
        <v>-0.51112000000000002</v>
      </c>
      <c r="V205" s="58">
        <v>-0.51737</v>
      </c>
      <c r="W205" s="58">
        <v>-0.52117999999999998</v>
      </c>
      <c r="X205" s="58">
        <v>-0.52705999999999997</v>
      </c>
      <c r="Y205" s="58">
        <v>-0.53468000000000004</v>
      </c>
      <c r="Z205" s="58">
        <v>-0.53734000000000004</v>
      </c>
      <c r="AA205" s="58"/>
      <c r="AB205" s="92"/>
      <c r="AC205" s="112">
        <v>-1.5762695000002214E-2</v>
      </c>
      <c r="AD205" s="92"/>
      <c r="AE205" s="92"/>
      <c r="AF205" s="112">
        <v>-3.9749999999993957E-4</v>
      </c>
      <c r="AG205" s="92"/>
      <c r="AH205" s="112">
        <v>-8.358767068887718E-3</v>
      </c>
      <c r="AI205" s="92">
        <v>4.8767068887733966E-5</v>
      </c>
      <c r="AJ205" s="92">
        <v>-2.2300000000000098E-3</v>
      </c>
      <c r="AK205" s="112">
        <v>-5.4199999999998139E-3</v>
      </c>
      <c r="AL205" s="112">
        <v>-2.8700000000001502E-3</v>
      </c>
      <c r="AM205" s="92">
        <v>9.9999999999544897E-6</v>
      </c>
      <c r="AN205" s="92">
        <v>-6.8499999999999672E-3</v>
      </c>
      <c r="AO205" s="92">
        <v>-1.6604195804195698E-3</v>
      </c>
      <c r="AP205" s="92">
        <v>-1.9395804195804778E-3</v>
      </c>
      <c r="AQ205" s="112">
        <v>-9.8599999999999799E-3</v>
      </c>
      <c r="AR205" s="112">
        <v>-6.2499999999999778E-3</v>
      </c>
      <c r="AS205" s="112">
        <v>-3.8099999999999801E-3</v>
      </c>
      <c r="AT205" s="112">
        <v>-5.8799999999999963E-3</v>
      </c>
      <c r="AU205" s="112">
        <v>-7.6200000000000712E-3</v>
      </c>
      <c r="AV205" s="112">
        <v>-2.6599999999999957E-3</v>
      </c>
      <c r="AW205" s="92"/>
      <c r="AX205" s="114">
        <v>-8.1510195000002172E-2</v>
      </c>
      <c r="AY205" s="115">
        <v>-6.5747499999999959E-2</v>
      </c>
    </row>
    <row r="206" spans="2:51">
      <c r="B206" s="52" t="s">
        <v>208</v>
      </c>
      <c r="D206" s="14">
        <v>2765.884</v>
      </c>
      <c r="E206" s="58">
        <v>-0.45529980499999784</v>
      </c>
      <c r="F206" s="59"/>
      <c r="G206" s="58">
        <v>-0.47291250000000012</v>
      </c>
      <c r="H206" s="58"/>
      <c r="I206" s="58"/>
      <c r="J206" s="58">
        <v>-0.47364000000000001</v>
      </c>
      <c r="K206" s="58"/>
      <c r="L206" s="58">
        <v>-0.48164460095262018</v>
      </c>
      <c r="M206" s="58">
        <v>-0.48177999999999999</v>
      </c>
      <c r="N206" s="58">
        <v>-0.48422999999999999</v>
      </c>
      <c r="O206" s="58">
        <v>-0.48933999999999983</v>
      </c>
      <c r="P206" s="58">
        <v>-0.49234</v>
      </c>
      <c r="Q206" s="58">
        <v>-0.49238000000000004</v>
      </c>
      <c r="R206" s="58">
        <v>-0.49912000000000001</v>
      </c>
      <c r="S206" s="58">
        <v>-0.50103041958041961</v>
      </c>
      <c r="T206" s="58">
        <v>-0.50309999999999999</v>
      </c>
      <c r="U206" s="58">
        <v>-0.51280000000000003</v>
      </c>
      <c r="V206" s="58">
        <v>-0.51912999999999998</v>
      </c>
      <c r="W206" s="58">
        <v>-0.52296999999999993</v>
      </c>
      <c r="X206" s="58">
        <v>-0.52932999999999997</v>
      </c>
      <c r="Y206" s="58">
        <v>-0.53724000000000005</v>
      </c>
      <c r="Z206" s="58">
        <v>-0.54003999999999996</v>
      </c>
      <c r="AA206" s="58"/>
      <c r="AB206" s="92"/>
      <c r="AC206" s="112">
        <v>-1.7612695000002287E-2</v>
      </c>
      <c r="AD206" s="92"/>
      <c r="AE206" s="92"/>
      <c r="AF206" s="112">
        <v>-7.2749999999988102E-4</v>
      </c>
      <c r="AG206" s="92"/>
      <c r="AH206" s="112">
        <v>-8.0046009526201778E-3</v>
      </c>
      <c r="AI206" s="92">
        <v>-1.3539904737980279E-4</v>
      </c>
      <c r="AJ206" s="92">
        <v>-2.4500000000000077E-3</v>
      </c>
      <c r="AK206" s="112">
        <v>-5.1099999999998369E-3</v>
      </c>
      <c r="AL206" s="112">
        <v>-3.0000000000001692E-3</v>
      </c>
      <c r="AM206" s="92">
        <v>-4.0000000000040004E-5</v>
      </c>
      <c r="AN206" s="92">
        <v>-6.7399999999999682E-3</v>
      </c>
      <c r="AO206" s="92">
        <v>-1.9104195804195978E-3</v>
      </c>
      <c r="AP206" s="92">
        <v>-2.0695804195803857E-3</v>
      </c>
      <c r="AQ206" s="112">
        <v>-9.7000000000000419E-3</v>
      </c>
      <c r="AR206" s="112">
        <v>-6.3299999999999468E-3</v>
      </c>
      <c r="AS206" s="112">
        <v>-3.8399999999999546E-3</v>
      </c>
      <c r="AT206" s="112">
        <v>-6.3600000000000323E-3</v>
      </c>
      <c r="AU206" s="112">
        <v>-7.9100000000000836E-3</v>
      </c>
      <c r="AV206" s="112">
        <v>-2.7999999999999137E-3</v>
      </c>
      <c r="AW206" s="92"/>
      <c r="AX206" s="114">
        <v>-8.4740195000002128E-2</v>
      </c>
      <c r="AY206" s="115">
        <v>-6.712749999999984E-2</v>
      </c>
    </row>
    <row r="207" spans="2:51">
      <c r="B207" s="52" t="s">
        <v>209</v>
      </c>
      <c r="D207" s="14">
        <v>2780.877</v>
      </c>
      <c r="E207" s="58">
        <v>-0.44387955669999923</v>
      </c>
      <c r="F207" s="59"/>
      <c r="G207" s="58">
        <v>-0.46935250000000012</v>
      </c>
      <c r="H207" s="58"/>
      <c r="I207" s="58"/>
      <c r="J207" s="58">
        <v>-0.46975</v>
      </c>
      <c r="K207" s="58"/>
      <c r="L207" s="58">
        <v>-0.47814043539202</v>
      </c>
      <c r="M207" s="58">
        <v>-0.47804000000000002</v>
      </c>
      <c r="N207" s="58">
        <v>-0.48042000000000001</v>
      </c>
      <c r="O207" s="58">
        <v>-0.48586999999999986</v>
      </c>
      <c r="P207" s="58">
        <v>-0.48876999999999998</v>
      </c>
      <c r="Q207" s="58">
        <v>-0.48892000000000002</v>
      </c>
      <c r="R207" s="58">
        <v>-0.49574000000000001</v>
      </c>
      <c r="S207" s="58">
        <v>-0.49734041958041963</v>
      </c>
      <c r="T207" s="58">
        <v>-0.49954999999999999</v>
      </c>
      <c r="U207" s="58">
        <v>-0.50951999999999997</v>
      </c>
      <c r="V207" s="58">
        <v>-0.51588000000000001</v>
      </c>
      <c r="W207" s="58">
        <v>-0.51978000000000002</v>
      </c>
      <c r="X207" s="58">
        <v>-0.52610000000000001</v>
      </c>
      <c r="Y207" s="58">
        <v>-0.53410999999999997</v>
      </c>
      <c r="Z207" s="58">
        <v>-0.53686</v>
      </c>
      <c r="AA207" s="58"/>
      <c r="AB207" s="92"/>
      <c r="AC207" s="112">
        <v>-2.5472943300000883E-2</v>
      </c>
      <c r="AD207" s="92"/>
      <c r="AE207" s="92"/>
      <c r="AF207" s="112">
        <v>-3.9749999999988406E-4</v>
      </c>
      <c r="AG207" s="92"/>
      <c r="AH207" s="112">
        <v>-8.3904353920200014E-3</v>
      </c>
      <c r="AI207" s="92">
        <v>1.0043539201998186E-4</v>
      </c>
      <c r="AJ207" s="92">
        <v>-2.3799999999999932E-3</v>
      </c>
      <c r="AK207" s="112">
        <v>-5.4499999999998439E-3</v>
      </c>
      <c r="AL207" s="112">
        <v>-2.9000000000001247E-3</v>
      </c>
      <c r="AM207" s="92">
        <v>-1.5000000000003899E-4</v>
      </c>
      <c r="AN207" s="92">
        <v>-6.8199999999999927E-3</v>
      </c>
      <c r="AO207" s="92">
        <v>-1.6004195804196208E-3</v>
      </c>
      <c r="AP207" s="92">
        <v>-2.2095804195803592E-3</v>
      </c>
      <c r="AQ207" s="112">
        <v>-9.9699999999999789E-3</v>
      </c>
      <c r="AR207" s="112">
        <v>-6.3600000000000323E-3</v>
      </c>
      <c r="AS207" s="112">
        <v>-3.9000000000000146E-3</v>
      </c>
      <c r="AT207" s="112">
        <v>-6.3199999999999923E-3</v>
      </c>
      <c r="AU207" s="112">
        <v>-8.0099999999999616E-3</v>
      </c>
      <c r="AV207" s="112">
        <v>-2.7500000000000302E-3</v>
      </c>
      <c r="AW207" s="92"/>
      <c r="AX207" s="114">
        <v>-9.298044330000077E-2</v>
      </c>
      <c r="AY207" s="115">
        <v>-6.7507499999999887E-2</v>
      </c>
    </row>
    <row r="208" spans="2:51">
      <c r="B208" s="52" t="s">
        <v>210</v>
      </c>
      <c r="D208" s="14">
        <v>2795.8920000000003</v>
      </c>
      <c r="E208" s="58">
        <v>-0.43833455669999921</v>
      </c>
      <c r="F208" s="59"/>
      <c r="G208" s="58">
        <v>-0.46315500000000004</v>
      </c>
      <c r="H208" s="58"/>
      <c r="I208" s="58"/>
      <c r="J208" s="58">
        <v>-0.46378999999999998</v>
      </c>
      <c r="K208" s="58"/>
      <c r="L208" s="58">
        <v>-0.47201626371907851</v>
      </c>
      <c r="M208" s="58">
        <v>-0.47227999999999998</v>
      </c>
      <c r="N208" s="58">
        <v>-0.47459999999999997</v>
      </c>
      <c r="O208" s="58">
        <v>-0.47980999999999985</v>
      </c>
      <c r="P208" s="58">
        <v>-0.48286000000000001</v>
      </c>
      <c r="Q208" s="58">
        <v>-0.48284000000000005</v>
      </c>
      <c r="R208" s="58">
        <v>-0.48966999999999999</v>
      </c>
      <c r="S208" s="58">
        <v>-0.49148041958041955</v>
      </c>
      <c r="T208" s="58">
        <v>-0.49359999999999998</v>
      </c>
      <c r="U208" s="58">
        <v>-0.50327999999999995</v>
      </c>
      <c r="V208" s="58">
        <v>-0.50958999999999999</v>
      </c>
      <c r="W208" s="58">
        <v>-0.51332999999999995</v>
      </c>
      <c r="X208" s="58">
        <v>-0.51980000000000004</v>
      </c>
      <c r="Y208" s="58">
        <v>-0.52771000000000001</v>
      </c>
      <c r="Z208" s="58">
        <v>-0.53042999999999996</v>
      </c>
      <c r="AA208" s="58"/>
      <c r="AB208" s="92"/>
      <c r="AC208" s="112">
        <v>-2.4820443300000827E-2</v>
      </c>
      <c r="AD208" s="92"/>
      <c r="AE208" s="92"/>
      <c r="AF208" s="112">
        <v>-6.3499999999994117E-4</v>
      </c>
      <c r="AG208" s="92"/>
      <c r="AH208" s="112">
        <v>-8.2262637190785304E-3</v>
      </c>
      <c r="AI208" s="92">
        <v>-2.6373628092146717E-4</v>
      </c>
      <c r="AJ208" s="92">
        <v>-2.3199999999999887E-3</v>
      </c>
      <c r="AK208" s="112">
        <v>-5.2099999999998814E-3</v>
      </c>
      <c r="AL208" s="112">
        <v>-3.0500000000001637E-3</v>
      </c>
      <c r="AM208" s="92">
        <v>1.9999999999964491E-5</v>
      </c>
      <c r="AN208" s="92">
        <v>-6.8299999999999472E-3</v>
      </c>
      <c r="AO208" s="92">
        <v>-1.8104195804195533E-3</v>
      </c>
      <c r="AP208" s="92">
        <v>-2.1195804195804357E-3</v>
      </c>
      <c r="AQ208" s="112">
        <v>-9.6799999999999664E-3</v>
      </c>
      <c r="AR208" s="112">
        <v>-6.3100000000000378E-3</v>
      </c>
      <c r="AS208" s="112">
        <v>-3.7399999999999656E-3</v>
      </c>
      <c r="AT208" s="112">
        <v>-6.4700000000000868E-3</v>
      </c>
      <c r="AU208" s="112">
        <v>-7.9099999999999726E-3</v>
      </c>
      <c r="AV208" s="112">
        <v>-2.7199999999999447E-3</v>
      </c>
      <c r="AW208" s="92"/>
      <c r="AX208" s="114">
        <v>-9.2095443300000746E-2</v>
      </c>
      <c r="AY208" s="115">
        <v>-6.7274999999999918E-2</v>
      </c>
    </row>
    <row r="209" spans="1:58">
      <c r="B209" s="52" t="s">
        <v>211</v>
      </c>
      <c r="D209" s="14">
        <v>2810.884</v>
      </c>
      <c r="E209" s="58">
        <v>-0.44248955669999923</v>
      </c>
      <c r="F209" s="59"/>
      <c r="G209" s="58">
        <v>-0.46689000000000003</v>
      </c>
      <c r="H209" s="58"/>
      <c r="I209" s="58"/>
      <c r="J209" s="58">
        <v>-0.46894000000000002</v>
      </c>
      <c r="K209" s="58"/>
      <c r="L209" s="58">
        <v>-0.47726209843631207</v>
      </c>
      <c r="M209" s="58">
        <v>-0.47731000000000001</v>
      </c>
      <c r="N209" s="58">
        <v>-0.47976999999999997</v>
      </c>
      <c r="O209" s="58">
        <v>-0.48510999999999987</v>
      </c>
      <c r="P209" s="58">
        <v>-0.48814000000000002</v>
      </c>
      <c r="Q209" s="58">
        <v>-0.48682000000000003</v>
      </c>
      <c r="R209" s="58">
        <v>-0.49508000000000002</v>
      </c>
      <c r="S209" s="58">
        <v>-0.49543041958041956</v>
      </c>
      <c r="T209" s="58">
        <v>-0.499</v>
      </c>
      <c r="U209" s="58">
        <v>-0.50890000000000002</v>
      </c>
      <c r="V209" s="58">
        <v>-0.51424999999999998</v>
      </c>
      <c r="W209" s="58">
        <v>-0.51810999999999996</v>
      </c>
      <c r="X209" s="58">
        <v>-0.52446000000000004</v>
      </c>
      <c r="Y209" s="58">
        <v>-0.53378999999999999</v>
      </c>
      <c r="Z209" s="58">
        <v>-0.53654000000000002</v>
      </c>
      <c r="AA209" s="58"/>
      <c r="AB209" s="92"/>
      <c r="AC209" s="112">
        <v>-2.4400443300000796E-2</v>
      </c>
      <c r="AD209" s="92"/>
      <c r="AE209" s="92"/>
      <c r="AF209" s="112">
        <v>-2.0499999999999963E-3</v>
      </c>
      <c r="AG209" s="92"/>
      <c r="AH209" s="112">
        <v>-8.322098436312042E-3</v>
      </c>
      <c r="AI209" s="92">
        <v>-4.7901563687946513E-5</v>
      </c>
      <c r="AJ209" s="92">
        <v>-2.4599999999999622E-3</v>
      </c>
      <c r="AK209" s="112">
        <v>-5.3399999999999004E-3</v>
      </c>
      <c r="AL209" s="112">
        <v>-3.0300000000001437E-3</v>
      </c>
      <c r="AM209" s="92">
        <v>1.3199999999999878E-3</v>
      </c>
      <c r="AN209" s="92">
        <v>-8.2599999999999896E-3</v>
      </c>
      <c r="AO209" s="92">
        <v>-3.5041958041953647E-4</v>
      </c>
      <c r="AP209" s="92">
        <v>-3.5695804195804426E-3</v>
      </c>
      <c r="AQ209" s="112">
        <v>-9.9000000000000199E-3</v>
      </c>
      <c r="AR209" s="112">
        <v>-5.3499999999999659E-3</v>
      </c>
      <c r="AS209" s="112">
        <v>-3.8599999999999746E-3</v>
      </c>
      <c r="AT209" s="112">
        <v>-6.3500000000000778E-3</v>
      </c>
      <c r="AU209" s="112">
        <v>-9.3299999999999494E-3</v>
      </c>
      <c r="AV209" s="112">
        <v>-2.7500000000000302E-3</v>
      </c>
      <c r="AW209" s="92"/>
      <c r="AX209" s="114">
        <v>-9.4050443300000786E-2</v>
      </c>
      <c r="AY209" s="115">
        <v>-6.964999999999999E-2</v>
      </c>
    </row>
    <row r="210" spans="1:58">
      <c r="B210" s="52" t="s">
        <v>212</v>
      </c>
      <c r="D210" s="14">
        <v>2825.893</v>
      </c>
      <c r="E210" s="58">
        <v>-0.42987930840000066</v>
      </c>
      <c r="F210" s="59"/>
      <c r="G210" s="58">
        <v>-0.45550750000000018</v>
      </c>
      <c r="H210" s="58"/>
      <c r="I210" s="58"/>
      <c r="J210" s="58">
        <v>-0.45617999999999997</v>
      </c>
      <c r="K210" s="58"/>
      <c r="L210" s="58">
        <v>-0.46465792843037274</v>
      </c>
      <c r="M210" s="58">
        <v>-0.46501999999999999</v>
      </c>
      <c r="N210" s="58">
        <v>-0.46739999999999998</v>
      </c>
      <c r="O210" s="58">
        <v>-0.47249999999999998</v>
      </c>
      <c r="P210" s="58">
        <v>-0.47565000000000002</v>
      </c>
      <c r="Q210" s="58">
        <v>-0.47569</v>
      </c>
      <c r="R210" s="58">
        <v>-0.48258000000000001</v>
      </c>
      <c r="S210" s="58">
        <v>-0.48448041958041965</v>
      </c>
      <c r="T210" s="58">
        <v>-0.48665000000000003</v>
      </c>
      <c r="U210" s="58">
        <v>-0.49652000000000002</v>
      </c>
      <c r="V210" s="58">
        <v>-0.503</v>
      </c>
      <c r="W210" s="58">
        <v>-0.50686999999999993</v>
      </c>
      <c r="X210" s="58">
        <v>-0.51334999999999997</v>
      </c>
      <c r="Y210" s="58">
        <v>-0.52146999999999999</v>
      </c>
      <c r="Z210" s="58">
        <v>-0.52441000000000004</v>
      </c>
      <c r="AA210" s="58"/>
      <c r="AB210" s="92"/>
      <c r="AC210" s="112">
        <v>-2.5628191599999517E-2</v>
      </c>
      <c r="AD210" s="92"/>
      <c r="AE210" s="92"/>
      <c r="AF210" s="112">
        <v>-6.7249999999979826E-4</v>
      </c>
      <c r="AG210" s="92"/>
      <c r="AH210" s="112">
        <v>-8.4779284303727609E-3</v>
      </c>
      <c r="AI210" s="92">
        <v>-3.6207156962725362E-4</v>
      </c>
      <c r="AJ210" s="92">
        <v>-2.3799999999999932E-3</v>
      </c>
      <c r="AK210" s="112">
        <v>-5.0999999999999934E-3</v>
      </c>
      <c r="AL210" s="112">
        <v>-3.1500000000000417E-3</v>
      </c>
      <c r="AM210" s="92">
        <v>-3.9999999999984492E-5</v>
      </c>
      <c r="AN210" s="92">
        <v>-6.8900000000000072E-3</v>
      </c>
      <c r="AO210" s="92">
        <v>-1.9004195804196433E-3</v>
      </c>
      <c r="AP210" s="92">
        <v>-2.1695804195803747E-3</v>
      </c>
      <c r="AQ210" s="112">
        <v>-9.8699999999999899E-3</v>
      </c>
      <c r="AR210" s="112">
        <v>-6.4799999999999858E-3</v>
      </c>
      <c r="AS210" s="112">
        <v>-3.8699999999999291E-3</v>
      </c>
      <c r="AT210" s="112">
        <v>-6.4800000000000413E-3</v>
      </c>
      <c r="AU210" s="112">
        <v>-8.1200000000000161E-3</v>
      </c>
      <c r="AV210" s="112">
        <v>-2.9400000000000537E-3</v>
      </c>
      <c r="AW210" s="92"/>
      <c r="AX210" s="114">
        <v>-9.4530691599999384E-2</v>
      </c>
      <c r="AY210" s="115">
        <v>-6.8902499999999867E-2</v>
      </c>
    </row>
    <row r="211" spans="1:58">
      <c r="B211" s="52" t="s">
        <v>213</v>
      </c>
      <c r="D211" s="14">
        <v>2840.8910000000001</v>
      </c>
      <c r="E211" s="58">
        <v>-0.43078930840000068</v>
      </c>
      <c r="F211" s="59"/>
      <c r="G211" s="58">
        <v>-0.45452500000000018</v>
      </c>
      <c r="H211" s="58"/>
      <c r="I211" s="58"/>
      <c r="J211" s="58">
        <v>-0.45490000000000003</v>
      </c>
      <c r="K211" s="108">
        <v>-0.45489999999999997</v>
      </c>
      <c r="L211" s="58">
        <v>-0.46348376148060405</v>
      </c>
      <c r="M211" s="58">
        <v>-0.46355000000000002</v>
      </c>
      <c r="N211" s="58">
        <v>-0.46607999999999999</v>
      </c>
      <c r="O211" s="58">
        <v>-0.47135999999999983</v>
      </c>
      <c r="P211" s="58">
        <v>-0.47425</v>
      </c>
      <c r="Q211" s="58">
        <v>-0.47441</v>
      </c>
      <c r="R211" s="58">
        <v>-0.48121000000000003</v>
      </c>
      <c r="S211" s="58">
        <v>-0.48277041958041955</v>
      </c>
      <c r="T211" s="58">
        <v>-0.48515000000000003</v>
      </c>
      <c r="U211" s="58">
        <v>-0.49495</v>
      </c>
      <c r="V211" s="58">
        <v>-0.50131999999999999</v>
      </c>
      <c r="W211" s="58">
        <v>-0.50536999999999999</v>
      </c>
      <c r="X211" s="58">
        <v>-0.51171999999999995</v>
      </c>
      <c r="Y211" s="58">
        <v>-0.51977000000000007</v>
      </c>
      <c r="Z211" s="58">
        <v>-0.52249999999999996</v>
      </c>
      <c r="AA211" s="58"/>
      <c r="AB211" s="92"/>
      <c r="AC211" s="112">
        <v>-2.3735691599999498E-2</v>
      </c>
      <c r="AD211" s="92"/>
      <c r="AE211" s="92"/>
      <c r="AF211" s="112">
        <v>-3.7499999999984768E-4</v>
      </c>
      <c r="AG211" s="92">
        <v>0</v>
      </c>
      <c r="AH211" s="92">
        <v>-8.5837614806040796E-3</v>
      </c>
      <c r="AI211" s="92">
        <v>-6.6238519395966922E-5</v>
      </c>
      <c r="AJ211" s="92">
        <v>-2.5299999999999767E-3</v>
      </c>
      <c r="AK211" s="112">
        <v>-5.2799999999998404E-3</v>
      </c>
      <c r="AL211" s="112">
        <v>-2.8900000000001702E-3</v>
      </c>
      <c r="AM211" s="92">
        <v>-1.5999999999999348E-4</v>
      </c>
      <c r="AN211" s="92">
        <v>-6.8000000000000282E-3</v>
      </c>
      <c r="AO211" s="92">
        <v>-1.5604195804195253E-3</v>
      </c>
      <c r="AP211" s="92">
        <v>-2.3795804195804737E-3</v>
      </c>
      <c r="AQ211" s="112">
        <v>-9.7999999999999754E-3</v>
      </c>
      <c r="AR211" s="112">
        <v>-6.3699999999999868E-3</v>
      </c>
      <c r="AS211" s="112">
        <v>-4.049999999999998E-3</v>
      </c>
      <c r="AT211" s="112">
        <v>-6.3499999999999668E-3</v>
      </c>
      <c r="AU211" s="112">
        <v>-8.0500000000001126E-3</v>
      </c>
      <c r="AV211" s="112">
        <v>-2.7299999999998992E-3</v>
      </c>
      <c r="AW211" s="92"/>
      <c r="AX211" s="114">
        <v>-9.1710691599999339E-2</v>
      </c>
      <c r="AY211" s="115">
        <v>-6.7974999999999841E-2</v>
      </c>
    </row>
    <row r="212" spans="1:58">
      <c r="B212" s="52" t="s">
        <v>214</v>
      </c>
      <c r="D212" s="14">
        <v>2855.904</v>
      </c>
      <c r="E212" s="58">
        <v>-0.43599930840000067</v>
      </c>
      <c r="F212" s="59"/>
      <c r="G212" s="58">
        <v>-0.45939000000000019</v>
      </c>
      <c r="H212" s="58"/>
      <c r="I212" s="58"/>
      <c r="J212" s="58">
        <v>-0.46007999999999999</v>
      </c>
      <c r="K212" s="58">
        <v>-0.46023499999999995</v>
      </c>
      <c r="L212" s="58">
        <v>-0.46867959036332996</v>
      </c>
      <c r="M212" s="58">
        <v>-0.46901999999999999</v>
      </c>
      <c r="N212" s="58">
        <v>-0.47143999999999997</v>
      </c>
      <c r="O212" s="58">
        <v>-0.47665999999999986</v>
      </c>
      <c r="P212" s="58">
        <v>-0.47971000000000003</v>
      </c>
      <c r="Q212" s="58">
        <v>-0.47975000000000001</v>
      </c>
      <c r="R212" s="58">
        <v>-0.48664000000000002</v>
      </c>
      <c r="S212" s="58">
        <v>-0.48845041958041957</v>
      </c>
      <c r="T212" s="58">
        <v>-0.49070000000000003</v>
      </c>
      <c r="U212" s="58">
        <v>-0.50046000000000002</v>
      </c>
      <c r="V212" s="58">
        <v>-0.50704000000000005</v>
      </c>
      <c r="W212" s="58">
        <v>-0.51110999999999995</v>
      </c>
      <c r="X212" s="58">
        <v>-0.51751000000000003</v>
      </c>
      <c r="Y212" s="58">
        <v>-0.52573000000000003</v>
      </c>
      <c r="Z212" s="58">
        <v>-0.52859</v>
      </c>
      <c r="AA212" s="58"/>
      <c r="AB212" s="92"/>
      <c r="AC212" s="112">
        <v>-2.3390691599999514E-2</v>
      </c>
      <c r="AD212" s="92"/>
      <c r="AE212" s="92"/>
      <c r="AF212" s="112">
        <v>-6.8999999999980188E-4</v>
      </c>
      <c r="AG212" s="92">
        <v>-1.5499999999996072E-4</v>
      </c>
      <c r="AH212" s="92">
        <v>-8.4445903633300068E-3</v>
      </c>
      <c r="AI212" s="92">
        <v>-3.4040963667003599E-4</v>
      </c>
      <c r="AJ212" s="92">
        <v>-2.4199999999999777E-3</v>
      </c>
      <c r="AK212" s="112">
        <v>-5.2199999999998914E-3</v>
      </c>
      <c r="AL212" s="112">
        <v>-3.0500000000001637E-3</v>
      </c>
      <c r="AM212" s="92">
        <v>-3.9999999999984492E-5</v>
      </c>
      <c r="AN212" s="92">
        <v>-6.8900000000000072E-3</v>
      </c>
      <c r="AO212" s="92">
        <v>-1.8104195804195533E-3</v>
      </c>
      <c r="AP212" s="92">
        <v>-2.2495804195804547E-3</v>
      </c>
      <c r="AQ212" s="112">
        <v>-9.7599999999999909E-3</v>
      </c>
      <c r="AR212" s="112">
        <v>-6.5800000000000303E-3</v>
      </c>
      <c r="AS212" s="112">
        <v>-4.069999999999907E-3</v>
      </c>
      <c r="AT212" s="112">
        <v>-6.4000000000000723E-3</v>
      </c>
      <c r="AU212" s="112">
        <v>-8.2200000000000051E-3</v>
      </c>
      <c r="AV212" s="112">
        <v>-2.8599999999999737E-3</v>
      </c>
      <c r="AW212" s="92"/>
      <c r="AX212" s="114">
        <v>-9.2590691599999331E-2</v>
      </c>
      <c r="AY212" s="115">
        <v>-6.9199999999999817E-2</v>
      </c>
    </row>
    <row r="213" spans="1:58">
      <c r="B213" s="52" t="s">
        <v>215</v>
      </c>
      <c r="D213" s="14">
        <v>2870.8989999999999</v>
      </c>
      <c r="E213" s="58">
        <v>-0.43154930840000066</v>
      </c>
      <c r="F213" s="59"/>
      <c r="G213" s="58">
        <v>-0.45354500000000009</v>
      </c>
      <c r="H213" s="58"/>
      <c r="I213" s="58"/>
      <c r="J213" s="58">
        <v>-0.45408999999999999</v>
      </c>
      <c r="K213" s="58">
        <v>-0.45398000000000005</v>
      </c>
      <c r="L213" s="58">
        <v>-0.46250542424706237</v>
      </c>
      <c r="M213" s="58">
        <v>-0.46262999999999999</v>
      </c>
      <c r="N213" s="58">
        <v>-0.46523999999999999</v>
      </c>
      <c r="O213" s="58">
        <v>-0.47045999999999982</v>
      </c>
      <c r="P213" s="58">
        <v>-0.47334999999999999</v>
      </c>
      <c r="Q213" s="58">
        <v>-0.47331000000000001</v>
      </c>
      <c r="R213" s="58">
        <v>-0.48010999999999998</v>
      </c>
      <c r="S213" s="58">
        <v>-0.48170041958041965</v>
      </c>
      <c r="T213" s="58">
        <v>-0.48401</v>
      </c>
      <c r="U213" s="58">
        <v>-0.49365999999999999</v>
      </c>
      <c r="V213" s="58">
        <v>-0.50011000000000005</v>
      </c>
      <c r="W213" s="58">
        <v>-0.50425999999999993</v>
      </c>
      <c r="X213" s="58">
        <v>-0.51044999999999996</v>
      </c>
      <c r="Y213" s="58">
        <v>-0.51851999999999998</v>
      </c>
      <c r="Z213" s="58">
        <v>-0.52125999999999995</v>
      </c>
      <c r="AA213" s="58"/>
      <c r="AB213" s="92"/>
      <c r="AC213" s="112">
        <v>-2.1995691599999423E-2</v>
      </c>
      <c r="AD213" s="92"/>
      <c r="AE213" s="92"/>
      <c r="AF213" s="112">
        <v>-5.4499999999990667E-4</v>
      </c>
      <c r="AG213" s="92">
        <v>1.0999999999994348E-4</v>
      </c>
      <c r="AH213" s="92">
        <v>-8.5254242470623187E-3</v>
      </c>
      <c r="AI213" s="92">
        <v>-1.245757529376168E-4</v>
      </c>
      <c r="AJ213" s="92">
        <v>-2.6100000000000012E-3</v>
      </c>
      <c r="AK213" s="112">
        <v>-5.2199999999998359E-3</v>
      </c>
      <c r="AL213" s="112">
        <v>-2.8900000000001702E-3</v>
      </c>
      <c r="AM213" s="92">
        <v>3.9999999999984492E-5</v>
      </c>
      <c r="AN213" s="92">
        <v>-6.7999999999999727E-3</v>
      </c>
      <c r="AO213" s="92">
        <v>-1.5904195804196664E-3</v>
      </c>
      <c r="AP213" s="92">
        <v>-2.3095804195803482E-3</v>
      </c>
      <c r="AQ213" s="112">
        <v>-9.6499999999999919E-3</v>
      </c>
      <c r="AR213" s="112">
        <v>-6.4500000000000668E-3</v>
      </c>
      <c r="AS213" s="112">
        <v>-4.149999999999876E-3</v>
      </c>
      <c r="AT213" s="112">
        <v>-6.1900000000000288E-3</v>
      </c>
      <c r="AU213" s="112">
        <v>-8.0700000000000216E-3</v>
      </c>
      <c r="AV213" s="112">
        <v>-2.7399999999999647E-3</v>
      </c>
      <c r="AW213" s="92"/>
      <c r="AX213" s="114">
        <v>-8.9710691599999282E-2</v>
      </c>
      <c r="AY213" s="115">
        <v>-6.7714999999999859E-2</v>
      </c>
    </row>
    <row r="214" spans="1:58">
      <c r="B214" s="52" t="s">
        <v>216</v>
      </c>
      <c r="D214" s="14">
        <v>2885.8830000000003</v>
      </c>
      <c r="E214" s="58">
        <v>-0.42073930840000068</v>
      </c>
      <c r="F214" s="59"/>
      <c r="G214" s="58">
        <v>-0.44296250000000031</v>
      </c>
      <c r="H214" s="58"/>
      <c r="I214" s="58"/>
      <c r="J214" s="58">
        <v>-0.44383</v>
      </c>
      <c r="K214" s="58">
        <v>-0.44380500000000001</v>
      </c>
      <c r="L214" s="58">
        <v>-0.45227126118696542</v>
      </c>
      <c r="M214" s="58">
        <v>-0.45273000000000002</v>
      </c>
      <c r="N214" s="58">
        <v>-0.45516000000000001</v>
      </c>
      <c r="O214" s="58">
        <v>-0.46032999999999985</v>
      </c>
      <c r="P214" s="58">
        <v>-0.46342</v>
      </c>
      <c r="Q214" s="58">
        <v>-0.46327000000000002</v>
      </c>
      <c r="R214" s="58">
        <v>-0.47019</v>
      </c>
      <c r="S214" s="58">
        <v>-0.47199041958041965</v>
      </c>
      <c r="T214" s="58">
        <v>-0.47415000000000002</v>
      </c>
      <c r="U214" s="58">
        <v>-0.48365999999999998</v>
      </c>
      <c r="V214" s="58">
        <v>-0.49021999999999999</v>
      </c>
      <c r="W214" s="58">
        <v>-0.49419999999999997</v>
      </c>
      <c r="X214" s="58">
        <v>-0.50048000000000004</v>
      </c>
      <c r="Y214" s="58">
        <v>-0.50862000000000007</v>
      </c>
      <c r="Z214" s="58">
        <v>-0.51134000000000002</v>
      </c>
      <c r="AA214" s="58"/>
      <c r="AB214" s="92"/>
      <c r="AC214" s="112">
        <v>-2.2223191599999637E-2</v>
      </c>
      <c r="AD214" s="92"/>
      <c r="AE214" s="92"/>
      <c r="AF214" s="112">
        <v>-8.6749999999968797E-4</v>
      </c>
      <c r="AG214" s="92">
        <v>2.4999999999997247E-5</v>
      </c>
      <c r="AH214" s="92">
        <v>-8.4662611869654181E-3</v>
      </c>
      <c r="AI214" s="92">
        <v>-4.5873881303459818E-4</v>
      </c>
      <c r="AJ214" s="92">
        <v>-2.4299999999999877E-3</v>
      </c>
      <c r="AK214" s="112">
        <v>-5.1699999999998414E-3</v>
      </c>
      <c r="AL214" s="112">
        <v>-3.0900000000001482E-3</v>
      </c>
      <c r="AM214" s="92">
        <v>1.4999999999998348E-4</v>
      </c>
      <c r="AN214" s="92">
        <v>-6.9199999999999817E-3</v>
      </c>
      <c r="AO214" s="92">
        <v>-1.8004195804196543E-3</v>
      </c>
      <c r="AP214" s="92">
        <v>-2.1595804195803647E-3</v>
      </c>
      <c r="AQ214" s="112">
        <v>-9.5099999999999629E-3</v>
      </c>
      <c r="AR214" s="112">
        <v>-6.5600000000000103E-3</v>
      </c>
      <c r="AS214" s="112">
        <v>-3.9799999999999836E-3</v>
      </c>
      <c r="AT214" s="112">
        <v>-6.2800000000000633E-3</v>
      </c>
      <c r="AU214" s="112">
        <v>-8.1400000000000361E-3</v>
      </c>
      <c r="AV214" s="112">
        <v>-2.7199999999999447E-3</v>
      </c>
      <c r="AW214" s="92"/>
      <c r="AX214" s="114">
        <v>-9.0600691599999339E-2</v>
      </c>
      <c r="AY214" s="115">
        <v>-6.8377499999999702E-2</v>
      </c>
    </row>
    <row r="215" spans="1:58">
      <c r="B215" s="52" t="s">
        <v>217</v>
      </c>
      <c r="D215" s="14">
        <v>2900.8620000000001</v>
      </c>
      <c r="E215" s="58">
        <v>-0.42665930840000066</v>
      </c>
      <c r="F215" s="59"/>
      <c r="G215" s="58">
        <v>-0.44871750000000027</v>
      </c>
      <c r="H215" s="58">
        <v>-0.44869999999999999</v>
      </c>
      <c r="I215" s="58">
        <v>-0.44869999999999999</v>
      </c>
      <c r="J215" s="58">
        <v>-0.4496</v>
      </c>
      <c r="K215" s="58">
        <v>-0.44923999999999997</v>
      </c>
      <c r="L215" s="58">
        <v>-0.45785709951603698</v>
      </c>
      <c r="M215" s="58">
        <v>-0.45806000000000002</v>
      </c>
      <c r="N215" s="58">
        <v>-0.46077999999999997</v>
      </c>
      <c r="O215" s="58">
        <v>-0.46592999999999984</v>
      </c>
      <c r="P215" s="58">
        <v>-0.46897</v>
      </c>
      <c r="Q215" s="58">
        <v>-0.46879999999999999</v>
      </c>
      <c r="R215" s="58">
        <v>-0.47571000000000002</v>
      </c>
      <c r="S215" s="58">
        <v>-0.4773204195804196</v>
      </c>
      <c r="T215" s="58">
        <v>-0.47952</v>
      </c>
      <c r="U215" s="58">
        <v>-0.48909000000000002</v>
      </c>
      <c r="V215" s="58">
        <v>-0.49554999999999999</v>
      </c>
      <c r="W215" s="58">
        <v>-0.49956999999999996</v>
      </c>
      <c r="X215" s="58">
        <v>-0.50563999999999998</v>
      </c>
      <c r="Y215" s="58">
        <v>-0.51360000000000006</v>
      </c>
      <c r="Z215" s="58">
        <v>-0.51619000000000004</v>
      </c>
      <c r="AA215" s="58"/>
      <c r="AB215" s="92"/>
      <c r="AC215" s="112">
        <v>-2.205819159999961E-2</v>
      </c>
      <c r="AD215" s="92">
        <v>1.750000000028118E-5</v>
      </c>
      <c r="AE215" s="92">
        <v>0</v>
      </c>
      <c r="AF215" s="92">
        <v>-9.000000000000119E-4</v>
      </c>
      <c r="AG215" s="92">
        <v>3.6000000000002697E-4</v>
      </c>
      <c r="AH215" s="92">
        <v>-8.6170995160370079E-3</v>
      </c>
      <c r="AI215" s="92">
        <v>-2.0290048396304217E-4</v>
      </c>
      <c r="AJ215" s="92">
        <v>-2.7199999999999447E-3</v>
      </c>
      <c r="AK215" s="112">
        <v>-5.1499999999998769E-3</v>
      </c>
      <c r="AL215" s="112">
        <v>-3.0400000000001537E-3</v>
      </c>
      <c r="AM215" s="92">
        <v>1.7000000000000348E-4</v>
      </c>
      <c r="AN215" s="92">
        <v>-6.9100000000000272E-3</v>
      </c>
      <c r="AO215" s="92">
        <v>-1.6104195804195753E-3</v>
      </c>
      <c r="AP215" s="92">
        <v>-2.1995804195804047E-3</v>
      </c>
      <c r="AQ215" s="112">
        <v>-9.5700000000000229E-3</v>
      </c>
      <c r="AR215" s="112">
        <v>-6.4599999999999658E-3</v>
      </c>
      <c r="AS215" s="112">
        <v>-4.019999999999968E-3</v>
      </c>
      <c r="AT215" s="112">
        <v>-6.0700000000000198E-3</v>
      </c>
      <c r="AU215" s="112">
        <v>-7.9600000000000781E-3</v>
      </c>
      <c r="AV215" s="112">
        <v>-2.5899999999999812E-3</v>
      </c>
      <c r="AW215" s="92"/>
      <c r="AX215" s="114">
        <v>-8.9530691599999379E-2</v>
      </c>
      <c r="AY215" s="115">
        <v>-6.7472499999999769E-2</v>
      </c>
    </row>
    <row r="216" spans="1:58">
      <c r="B216" s="52" t="s">
        <v>218</v>
      </c>
      <c r="C216" s="73"/>
      <c r="D216" s="14">
        <v>2915.8879999999999</v>
      </c>
      <c r="E216" s="58">
        <v>-0.42593930840000066</v>
      </c>
      <c r="F216" s="64"/>
      <c r="G216" s="58">
        <v>-0.44894000000000028</v>
      </c>
      <c r="H216" s="58">
        <v>-0.44872500000000004</v>
      </c>
      <c r="I216" s="58">
        <v>-0.44894499999999987</v>
      </c>
      <c r="J216" s="58">
        <v>-0.45008999999999999</v>
      </c>
      <c r="K216" s="58">
        <v>-0.44969500000000007</v>
      </c>
      <c r="L216" s="58">
        <v>-0.45833292478692483</v>
      </c>
      <c r="M216" s="58">
        <v>-0.45901999999999998</v>
      </c>
      <c r="N216" s="58">
        <v>-0.46154000000000001</v>
      </c>
      <c r="O216" s="58">
        <v>-0.46670999999999985</v>
      </c>
      <c r="P216" s="58">
        <v>-0.47005999999999998</v>
      </c>
      <c r="Q216" s="58">
        <v>-0.46979000000000004</v>
      </c>
      <c r="R216" s="58">
        <v>-0.47681000000000001</v>
      </c>
      <c r="S216" s="58">
        <v>-0.47874041958041957</v>
      </c>
      <c r="T216" s="58">
        <v>-0.48080000000000001</v>
      </c>
      <c r="U216" s="58">
        <v>-0.49036999999999997</v>
      </c>
      <c r="V216" s="58">
        <v>-0.49696000000000001</v>
      </c>
      <c r="W216" s="58">
        <v>-0.50080999999999998</v>
      </c>
      <c r="X216" s="58">
        <v>-0.50692999999999999</v>
      </c>
      <c r="Y216" s="58">
        <v>-0.51483000000000001</v>
      </c>
      <c r="Z216" s="58">
        <v>-0.51732999999999996</v>
      </c>
      <c r="AA216" s="58"/>
      <c r="AB216" s="92"/>
      <c r="AC216" s="112">
        <v>-2.3000691599999623E-2</v>
      </c>
      <c r="AD216" s="92">
        <v>2.1500000000024277E-4</v>
      </c>
      <c r="AE216" s="92">
        <v>-2.1999999999983144E-4</v>
      </c>
      <c r="AF216" s="92">
        <v>-1.1450000000001181E-3</v>
      </c>
      <c r="AG216" s="92">
        <v>3.9499999999992319E-4</v>
      </c>
      <c r="AH216" s="92">
        <v>-8.6379247869247666E-3</v>
      </c>
      <c r="AI216" s="92">
        <v>-6.8707521307515007E-4</v>
      </c>
      <c r="AJ216" s="92">
        <v>-2.5200000000000222E-3</v>
      </c>
      <c r="AK216" s="112">
        <v>-5.1699999999998414E-3</v>
      </c>
      <c r="AL216" s="112">
        <v>-3.3500000000001307E-3</v>
      </c>
      <c r="AM216" s="92">
        <v>2.6999999999993696E-4</v>
      </c>
      <c r="AN216" s="92">
        <v>-7.0199999999999707E-3</v>
      </c>
      <c r="AO216" s="92">
        <v>-1.9304195804195623E-3</v>
      </c>
      <c r="AP216" s="92">
        <v>-2.0595804195804313E-3</v>
      </c>
      <c r="AQ216" s="112">
        <v>-9.5699999999999674E-3</v>
      </c>
      <c r="AR216" s="112">
        <v>-6.5900000000000403E-3</v>
      </c>
      <c r="AS216" s="112">
        <v>-3.8499999999999646E-3</v>
      </c>
      <c r="AT216" s="112">
        <v>-6.1200000000000143E-3</v>
      </c>
      <c r="AU216" s="112">
        <v>-7.9000000000000181E-3</v>
      </c>
      <c r="AV216" s="112">
        <v>-2.4999999999999467E-3</v>
      </c>
      <c r="AW216" s="92"/>
      <c r="AX216" s="114">
        <v>-9.1390691599999296E-2</v>
      </c>
      <c r="AY216" s="115">
        <v>-6.8389999999999673E-2</v>
      </c>
    </row>
    <row r="217" spans="1:58">
      <c r="B217" s="61" t="s">
        <v>22</v>
      </c>
      <c r="C217" s="66"/>
      <c r="D217" s="62">
        <v>2918.0025000000001</v>
      </c>
      <c r="E217" s="63">
        <v>-0.42104930840000065</v>
      </c>
      <c r="F217" s="64">
        <v>-0.42924930839999575</v>
      </c>
      <c r="G217" s="63">
        <v>-0.44448250000000011</v>
      </c>
      <c r="H217" s="63">
        <v>-0.44434499999999988</v>
      </c>
      <c r="I217" s="63">
        <v>-0.44439999999999968</v>
      </c>
      <c r="J217" s="63">
        <v>-0.44547999999999999</v>
      </c>
      <c r="K217" s="63">
        <v>-0.44505499999999998</v>
      </c>
      <c r="L217" s="63">
        <v>-0.45382233730757521</v>
      </c>
      <c r="M217" s="63">
        <v>-0.45399</v>
      </c>
      <c r="N217" s="63">
        <v>-0.45700999999999997</v>
      </c>
      <c r="O217" s="63">
        <v>-0.46218999999999982</v>
      </c>
      <c r="P217" s="132">
        <v>-0.46553999999999995</v>
      </c>
      <c r="Q217" s="132">
        <v>-0.46527000000000002</v>
      </c>
      <c r="R217" s="63">
        <v>-0.47222999999999998</v>
      </c>
      <c r="S217" s="63">
        <v>-0.47387041958041964</v>
      </c>
      <c r="T217" s="63">
        <v>-0.47633999999999999</v>
      </c>
      <c r="U217" s="63">
        <v>-0.48587000000000002</v>
      </c>
      <c r="V217" s="63">
        <v>-0.49236000000000002</v>
      </c>
      <c r="W217" s="63">
        <v>-0.49634999999999996</v>
      </c>
      <c r="X217" s="63">
        <v>-0.50243000000000004</v>
      </c>
      <c r="Y217" s="63">
        <v>-0.51029999999999998</v>
      </c>
      <c r="Z217" s="63">
        <v>-0.51268000000000002</v>
      </c>
      <c r="AA217" s="63"/>
      <c r="AB217" s="92">
        <v>-8.1999999999951001E-3</v>
      </c>
      <c r="AC217" s="92">
        <v>-1.5233191600004359E-2</v>
      </c>
      <c r="AD217" s="92">
        <v>1.3750000000023466E-4</v>
      </c>
      <c r="AE217" s="92">
        <v>-5.4999999999805205E-5</v>
      </c>
      <c r="AF217" s="92">
        <v>-1.0800000000003029E-3</v>
      </c>
      <c r="AG217" s="92">
        <v>4.250000000000087E-4</v>
      </c>
      <c r="AH217" s="92">
        <v>-8.7673373075752292E-3</v>
      </c>
      <c r="AI217" s="92">
        <v>-1.6766269242479703E-4</v>
      </c>
      <c r="AJ217" s="92">
        <v>-3.0199999999999672E-3</v>
      </c>
      <c r="AK217" s="112">
        <v>-5.1799999999998514E-3</v>
      </c>
      <c r="AL217" s="112">
        <v>-3.3500000000001307E-3</v>
      </c>
      <c r="AM217" s="92">
        <v>2.6999999999993696E-4</v>
      </c>
      <c r="AN217" s="92">
        <v>-6.9599999999999662E-3</v>
      </c>
      <c r="AO217" s="92">
        <v>-1.6404195804196608E-3</v>
      </c>
      <c r="AP217" s="92">
        <v>-2.4695804195803417E-3</v>
      </c>
      <c r="AQ217" s="112">
        <v>-9.5300000000000384E-3</v>
      </c>
      <c r="AR217" s="112">
        <v>-6.4899999999999958E-3</v>
      </c>
      <c r="AS217" s="112">
        <v>-3.989999999999938E-3</v>
      </c>
      <c r="AT217" s="112">
        <v>-6.0800000000000853E-3</v>
      </c>
      <c r="AU217" s="112">
        <v>-7.8699999999999326E-3</v>
      </c>
      <c r="AV217" s="112">
        <v>-2.3800000000000487E-3</v>
      </c>
      <c r="AW217" s="92"/>
      <c r="AX217" s="114">
        <v>-9.163069159999937E-2</v>
      </c>
      <c r="AY217" s="115">
        <v>-6.8197499999999911E-2</v>
      </c>
    </row>
    <row r="218" spans="1:58">
      <c r="B218" s="52" t="s">
        <v>219</v>
      </c>
      <c r="D218" s="14">
        <v>2930.8780000000002</v>
      </c>
      <c r="E218" s="58">
        <v>-0.42568930840000063</v>
      </c>
      <c r="F218" s="59"/>
      <c r="G218" s="58">
        <v>-0.44845250000000009</v>
      </c>
      <c r="H218" s="58">
        <v>-0.44839000000000001</v>
      </c>
      <c r="I218" s="58">
        <v>-0.44852749999999969</v>
      </c>
      <c r="J218" s="58">
        <v>-0.44973999999999997</v>
      </c>
      <c r="K218" s="58">
        <v>-0.44924500000000001</v>
      </c>
      <c r="L218" s="58">
        <v>-0.45810876005982576</v>
      </c>
      <c r="M218" s="58">
        <v>-0.45867999999999998</v>
      </c>
      <c r="N218" s="58">
        <v>-0.46145999999999998</v>
      </c>
      <c r="O218" s="58">
        <v>-0.46676999999999985</v>
      </c>
      <c r="P218" s="58">
        <v>-0.47014</v>
      </c>
      <c r="Q218" s="58">
        <v>-0.46999000000000002</v>
      </c>
      <c r="R218" s="58">
        <v>-0.47702</v>
      </c>
      <c r="S218" s="58">
        <v>-0.47882041958041965</v>
      </c>
      <c r="T218" s="58">
        <v>-0.48114000000000001</v>
      </c>
      <c r="U218" s="58">
        <v>-0.49098000000000003</v>
      </c>
      <c r="V218" s="58">
        <v>-0.49769999999999998</v>
      </c>
      <c r="W218" s="58">
        <v>-0.50182000000000004</v>
      </c>
      <c r="X218" s="58">
        <v>-0.50783999999999996</v>
      </c>
      <c r="Y218" s="58">
        <v>-0.51561000000000001</v>
      </c>
      <c r="Z218" s="58">
        <v>-0.51817000000000002</v>
      </c>
      <c r="AA218" s="58"/>
      <c r="AB218" s="92"/>
      <c r="AC218" s="112">
        <v>-2.2763191599999455E-2</v>
      </c>
      <c r="AD218" s="92">
        <v>6.2500000000076383E-5</v>
      </c>
      <c r="AE218" s="92">
        <v>-1.3749999999967955E-4</v>
      </c>
      <c r="AF218" s="92">
        <v>-1.2125000000002828E-3</v>
      </c>
      <c r="AG218" s="92">
        <v>4.9499999999996769E-4</v>
      </c>
      <c r="AH218" s="92">
        <v>-8.8637600598257538E-3</v>
      </c>
      <c r="AI218" s="92">
        <v>-5.7123994017421742E-4</v>
      </c>
      <c r="AJ218" s="92">
        <v>-2.7800000000000047E-3</v>
      </c>
      <c r="AK218" s="112">
        <v>-5.3099999999998704E-3</v>
      </c>
      <c r="AL218" s="112">
        <v>-3.3700000000001507E-3</v>
      </c>
      <c r="AM218" s="92">
        <v>1.4999999999998348E-4</v>
      </c>
      <c r="AN218" s="92">
        <v>-7.0299999999999807E-3</v>
      </c>
      <c r="AO218" s="92">
        <v>-1.8004195804196543E-3</v>
      </c>
      <c r="AP218" s="92">
        <v>-2.3195804195803582E-3</v>
      </c>
      <c r="AQ218" s="112">
        <v>-9.8400000000000154E-3</v>
      </c>
      <c r="AR218" s="112">
        <v>-6.7199999999999482E-3</v>
      </c>
      <c r="AS218" s="112">
        <v>-4.1200000000000681E-3</v>
      </c>
      <c r="AT218" s="112">
        <v>-6.0199999999999143E-3</v>
      </c>
      <c r="AU218" s="112">
        <v>-7.7700000000000546E-3</v>
      </c>
      <c r="AV218" s="112">
        <v>-2.5600000000000067E-3</v>
      </c>
      <c r="AW218" s="92"/>
      <c r="AX218" s="114">
        <v>-9.2480691599999387E-2</v>
      </c>
      <c r="AY218" s="115">
        <v>-6.9717499999999932E-2</v>
      </c>
    </row>
    <row r="219" spans="1:58">
      <c r="B219" s="52" t="s">
        <v>220</v>
      </c>
      <c r="D219" s="14">
        <v>2945.8760000000002</v>
      </c>
      <c r="E219" s="58">
        <v>-0.41860930840000066</v>
      </c>
      <c r="F219" s="59"/>
      <c r="G219" s="58">
        <v>-0.44180500000000006</v>
      </c>
      <c r="H219" s="58">
        <v>-0.44324999999999981</v>
      </c>
      <c r="I219" s="58">
        <v>-0.44362749999999956</v>
      </c>
      <c r="J219" s="58">
        <v>-0.44525999999999999</v>
      </c>
      <c r="K219" s="58">
        <v>-0.44495499999999999</v>
      </c>
      <c r="L219" s="58">
        <v>-0.4539645931100571</v>
      </c>
      <c r="M219" s="58">
        <v>-0.45521</v>
      </c>
      <c r="N219" s="58">
        <v>-0.45793</v>
      </c>
      <c r="O219" s="58">
        <v>-0.46333999999999986</v>
      </c>
      <c r="P219" s="58">
        <v>-0.46721000000000001</v>
      </c>
      <c r="Q219" s="58">
        <v>-0.46699000000000002</v>
      </c>
      <c r="R219" s="58">
        <v>-0.47425</v>
      </c>
      <c r="S219" s="58">
        <v>-0.47646041958041963</v>
      </c>
      <c r="T219" s="58">
        <v>-0.47877999999999998</v>
      </c>
      <c r="U219" s="58">
        <v>-0.48892000000000002</v>
      </c>
      <c r="V219" s="58">
        <v>-0.49614999999999998</v>
      </c>
      <c r="W219" s="58">
        <v>-0.50041000000000002</v>
      </c>
      <c r="X219" s="58">
        <v>-0.50531999999999999</v>
      </c>
      <c r="Y219" s="58">
        <v>-0.51443000000000005</v>
      </c>
      <c r="Z219" s="58">
        <v>-0.51739999999999997</v>
      </c>
      <c r="AA219" s="58"/>
      <c r="AB219" s="92"/>
      <c r="AC219" s="112">
        <v>-2.3195691599999402E-2</v>
      </c>
      <c r="AD219" s="92">
        <v>-1.444999999999752E-3</v>
      </c>
      <c r="AE219" s="92">
        <v>-3.7749999999975303E-4</v>
      </c>
      <c r="AF219" s="92">
        <v>-1.6325000000004253E-3</v>
      </c>
      <c r="AG219" s="92">
        <v>3.0499999999999972E-4</v>
      </c>
      <c r="AH219" s="92">
        <v>-9.0095931100571125E-3</v>
      </c>
      <c r="AI219" s="92">
        <v>-1.2454068899429016E-3</v>
      </c>
      <c r="AJ219" s="92">
        <v>-2.7200000000000002E-3</v>
      </c>
      <c r="AK219" s="112">
        <v>-5.4099999999998594E-3</v>
      </c>
      <c r="AL219" s="112">
        <v>-3.8700000000001511E-3</v>
      </c>
      <c r="AM219" s="92">
        <v>2.1999999999999797E-4</v>
      </c>
      <c r="AN219" s="92">
        <v>-7.2599999999999887E-3</v>
      </c>
      <c r="AO219" s="92">
        <v>-2.2104195804196203E-3</v>
      </c>
      <c r="AP219" s="92">
        <v>-2.3195804195803582E-3</v>
      </c>
      <c r="AQ219" s="112">
        <v>-1.0140000000000038E-2</v>
      </c>
      <c r="AR219" s="112">
        <v>-7.2299999999999587E-3</v>
      </c>
      <c r="AS219" s="112">
        <v>-4.2600000000000415E-3</v>
      </c>
      <c r="AT219" s="112">
        <v>-4.9099999999999699E-3</v>
      </c>
      <c r="AU219" s="112">
        <v>-9.1100000000000625E-3</v>
      </c>
      <c r="AV219" s="112">
        <v>-2.9699999999999172E-3</v>
      </c>
      <c r="AW219" s="92"/>
      <c r="AX219" s="114">
        <v>-9.8790691599999314E-2</v>
      </c>
      <c r="AY219" s="115">
        <v>-7.5594999999999912E-2</v>
      </c>
    </row>
    <row r="220" spans="1:58">
      <c r="B220" s="52" t="s">
        <v>221</v>
      </c>
      <c r="D220" s="14">
        <v>2960.877</v>
      </c>
      <c r="E220" s="58">
        <v>-0.41769930840000064</v>
      </c>
      <c r="F220" s="59"/>
      <c r="G220" s="58">
        <v>-0.44600000000000017</v>
      </c>
      <c r="H220" s="58">
        <v>-0.44654749999999982</v>
      </c>
      <c r="I220" s="58">
        <v>-0.44709749999999965</v>
      </c>
      <c r="J220" s="58">
        <v>-0.44888</v>
      </c>
      <c r="K220" s="58">
        <v>-0.44942000000000004</v>
      </c>
      <c r="L220" s="58">
        <v>-0.45884042532678732</v>
      </c>
      <c r="M220" s="58">
        <v>-0.46039000000000002</v>
      </c>
      <c r="N220" s="58">
        <v>-0.46355999999999997</v>
      </c>
      <c r="O220" s="58">
        <v>-0.46937999999999985</v>
      </c>
      <c r="P220" s="58">
        <v>-0.47349000000000002</v>
      </c>
      <c r="Q220" s="58">
        <v>-0.47372000000000003</v>
      </c>
      <c r="R220" s="58">
        <v>-0.48081000000000002</v>
      </c>
      <c r="S220" s="58">
        <v>-0.48309041958041965</v>
      </c>
      <c r="T220" s="58">
        <v>-0.48582999999999998</v>
      </c>
      <c r="U220" s="58">
        <v>-0.49641000000000002</v>
      </c>
      <c r="V220" s="58">
        <v>-0.50361</v>
      </c>
      <c r="W220" s="58">
        <v>-0.50798999999999994</v>
      </c>
      <c r="X220" s="58">
        <v>-0.51424000000000003</v>
      </c>
      <c r="Y220" s="58">
        <v>-0.52199000000000007</v>
      </c>
      <c r="Z220" s="58">
        <v>-0.52505999999999997</v>
      </c>
      <c r="AA220" s="58"/>
      <c r="AB220" s="92"/>
      <c r="AC220" s="112">
        <v>-2.8300691599999539E-2</v>
      </c>
      <c r="AD220" s="92">
        <v>-5.4749999999964549E-4</v>
      </c>
      <c r="AE220" s="92">
        <v>-5.499999999998284E-4</v>
      </c>
      <c r="AF220" s="92">
        <v>-1.7825000000003532E-3</v>
      </c>
      <c r="AG220" s="92">
        <v>-5.4000000000004045E-4</v>
      </c>
      <c r="AH220" s="92">
        <v>-9.420425326787274E-3</v>
      </c>
      <c r="AI220" s="92">
        <v>-1.5495746732127058E-3</v>
      </c>
      <c r="AJ220" s="92">
        <v>-3.1699999999999506E-3</v>
      </c>
      <c r="AK220" s="112">
        <v>-5.8199999999998808E-3</v>
      </c>
      <c r="AL220" s="112">
        <v>-4.1100000000001691E-3</v>
      </c>
      <c r="AM220" s="92">
        <v>-2.3000000000000798E-4</v>
      </c>
      <c r="AN220" s="92">
        <v>-7.0899999999999852E-3</v>
      </c>
      <c r="AO220" s="92">
        <v>-2.2804195804196348E-3</v>
      </c>
      <c r="AP220" s="92">
        <v>-2.7395804195803342E-3</v>
      </c>
      <c r="AQ220" s="112">
        <v>-1.0580000000000034E-2</v>
      </c>
      <c r="AR220" s="112">
        <v>-7.1999999999999842E-3</v>
      </c>
      <c r="AS220" s="112">
        <v>-4.3799999999999395E-3</v>
      </c>
      <c r="AT220" s="112">
        <v>-6.2500000000000888E-3</v>
      </c>
      <c r="AU220" s="112">
        <v>-7.7500000000000346E-3</v>
      </c>
      <c r="AV220" s="112">
        <v>-3.0699999999999061E-3</v>
      </c>
      <c r="AW220" s="92"/>
      <c r="AX220" s="114">
        <v>-0.10736069159999934</v>
      </c>
      <c r="AY220" s="115">
        <v>-7.9059999999999797E-2</v>
      </c>
    </row>
    <row r="221" spans="1:58">
      <c r="B221" s="52" t="s">
        <v>222</v>
      </c>
      <c r="D221" s="14">
        <v>2975.893</v>
      </c>
      <c r="E221" s="58">
        <v>-0.41526930840000065</v>
      </c>
      <c r="F221" s="59"/>
      <c r="G221" s="58">
        <v>-0.45333000000000023</v>
      </c>
      <c r="H221" s="58">
        <v>-0.4549625000000001</v>
      </c>
      <c r="I221" s="58">
        <v>-0.45597999999999977</v>
      </c>
      <c r="J221" s="58">
        <v>-0.45939000000000002</v>
      </c>
      <c r="K221" s="58">
        <v>-0.46003000000000005</v>
      </c>
      <c r="L221" s="58">
        <v>-0.46985625337601211</v>
      </c>
      <c r="M221" s="58">
        <v>-0.47237000000000001</v>
      </c>
      <c r="N221" s="58">
        <v>-0.47567999999999999</v>
      </c>
      <c r="O221" s="58">
        <v>-0.48185999999999984</v>
      </c>
      <c r="P221" s="58">
        <v>-0.48655999999999999</v>
      </c>
      <c r="Q221" s="58">
        <v>-0.48698000000000002</v>
      </c>
      <c r="R221" s="58">
        <v>-0.49432999999999999</v>
      </c>
      <c r="S221" s="58">
        <v>-0.49701041958041958</v>
      </c>
      <c r="T221" s="58">
        <v>-0.49978</v>
      </c>
      <c r="U221" s="58">
        <v>-0.51061000000000001</v>
      </c>
      <c r="V221" s="58">
        <v>-0.51832999999999996</v>
      </c>
      <c r="W221" s="58">
        <v>-0.52268999999999999</v>
      </c>
      <c r="X221" s="58">
        <v>-0.52900000000000003</v>
      </c>
      <c r="Y221" s="58">
        <v>-0.53678999999999999</v>
      </c>
      <c r="Z221" s="58">
        <v>-0.54027000000000003</v>
      </c>
      <c r="AA221" s="58"/>
      <c r="AB221" s="92"/>
      <c r="AC221" s="112">
        <v>-3.8060691599999585E-2</v>
      </c>
      <c r="AD221" s="92">
        <v>-1.6324999999998702E-3</v>
      </c>
      <c r="AE221" s="92">
        <v>-1.0174999999996714E-3</v>
      </c>
      <c r="AF221" s="92">
        <v>-3.4100000000002462E-3</v>
      </c>
      <c r="AG221" s="92">
        <v>-6.4000000000002943E-4</v>
      </c>
      <c r="AH221" s="92">
        <v>-9.8262533760120618E-3</v>
      </c>
      <c r="AI221" s="92">
        <v>-2.5137466239879003E-3</v>
      </c>
      <c r="AJ221" s="92">
        <v>-3.3099999999999796E-3</v>
      </c>
      <c r="AK221" s="112">
        <v>-6.1799999999998523E-3</v>
      </c>
      <c r="AL221" s="112">
        <v>-4.7000000000001485E-3</v>
      </c>
      <c r="AM221" s="92">
        <v>-4.2000000000003146E-4</v>
      </c>
      <c r="AN221" s="92">
        <v>-7.3499999999999677E-3</v>
      </c>
      <c r="AO221" s="92">
        <v>-2.6804195804195907E-3</v>
      </c>
      <c r="AP221" s="92">
        <v>-2.7695804195804197E-3</v>
      </c>
      <c r="AQ221" s="112">
        <v>-1.0830000000000006E-2</v>
      </c>
      <c r="AR221" s="112">
        <v>-7.7199999999999491E-3</v>
      </c>
      <c r="AS221" s="112">
        <v>-4.3600000000000305E-3</v>
      </c>
      <c r="AT221" s="112">
        <v>-6.3100000000000378E-3</v>
      </c>
      <c r="AU221" s="112">
        <v>-7.7899999999999636E-3</v>
      </c>
      <c r="AV221" s="112">
        <v>-3.4800000000000386E-3</v>
      </c>
      <c r="AW221" s="92"/>
      <c r="AX221" s="114">
        <v>-0.12500069159999938</v>
      </c>
      <c r="AY221" s="115">
        <v>-8.6939999999999795E-2</v>
      </c>
    </row>
    <row r="222" spans="1:58">
      <c r="B222" s="52" t="s">
        <v>223</v>
      </c>
      <c r="D222" s="14">
        <v>2990.8820000000001</v>
      </c>
      <c r="E222" s="58">
        <v>-0.40859930840000064</v>
      </c>
      <c r="F222" s="59">
        <v>-0.43719999999999998</v>
      </c>
      <c r="G222" s="58">
        <v>-0.45401000000000008</v>
      </c>
      <c r="H222" s="58">
        <v>-0.4559450000000001</v>
      </c>
      <c r="I222" s="58">
        <v>-0.45698249999999985</v>
      </c>
      <c r="J222" s="58">
        <v>-0.46006000000000002</v>
      </c>
      <c r="K222" s="58">
        <v>-0.46092</v>
      </c>
      <c r="L222" s="58">
        <v>-0.47119208892674674</v>
      </c>
      <c r="M222" s="58">
        <v>-0.47323999999999999</v>
      </c>
      <c r="N222" s="58">
        <v>-0.47648000000000001</v>
      </c>
      <c r="O222" s="58">
        <v>-0.48273999999999984</v>
      </c>
      <c r="P222" s="58">
        <v>-0.48686000000000001</v>
      </c>
      <c r="Q222" s="58">
        <v>-0.48701</v>
      </c>
      <c r="R222" s="58">
        <v>-0.49435000000000001</v>
      </c>
      <c r="S222" s="58">
        <v>-0.49657041958041959</v>
      </c>
      <c r="T222" s="58">
        <v>-0.49911</v>
      </c>
      <c r="U222" s="58">
        <v>-0.5091</v>
      </c>
      <c r="V222" s="58">
        <v>-0.51588000000000001</v>
      </c>
      <c r="W222" s="58">
        <v>-0.51956000000000002</v>
      </c>
      <c r="X222" s="58">
        <v>-0.52497000000000005</v>
      </c>
      <c r="Y222" s="58">
        <v>-0.53195999999999999</v>
      </c>
      <c r="Z222" s="58">
        <v>-0.53478000000000003</v>
      </c>
      <c r="AA222" s="58"/>
      <c r="AB222" s="92"/>
      <c r="AC222" s="112">
        <v>-4.5410691599999442E-2</v>
      </c>
      <c r="AD222" s="92">
        <v>-1.93500000000002E-3</v>
      </c>
      <c r="AE222" s="92">
        <v>-1.037499999999747E-3</v>
      </c>
      <c r="AF222" s="92">
        <v>-3.0775000000001773E-3</v>
      </c>
      <c r="AG222" s="92">
        <v>-8.599999999999719E-4</v>
      </c>
      <c r="AH222" s="92">
        <v>-1.0272088926746747E-2</v>
      </c>
      <c r="AI222" s="92">
        <v>-2.0479110732532502E-3</v>
      </c>
      <c r="AJ222" s="92">
        <v>-3.2400000000000206E-3</v>
      </c>
      <c r="AK222" s="112">
        <v>-6.2599999999998213E-3</v>
      </c>
      <c r="AL222" s="112">
        <v>-4.1200000000001791E-3</v>
      </c>
      <c r="AM222" s="92">
        <v>-1.4999999999998348E-4</v>
      </c>
      <c r="AN222" s="92">
        <v>-7.3400000000000132E-3</v>
      </c>
      <c r="AO222" s="92">
        <v>-2.2204195804195748E-3</v>
      </c>
      <c r="AP222" s="92">
        <v>-2.5395804195804117E-3</v>
      </c>
      <c r="AQ222" s="112">
        <v>-9.9899999999999989E-3</v>
      </c>
      <c r="AR222" s="112">
        <v>-6.7800000000000082E-3</v>
      </c>
      <c r="AS222" s="112">
        <v>-3.6800000000000166E-3</v>
      </c>
      <c r="AT222" s="112">
        <v>-5.4100000000000259E-3</v>
      </c>
      <c r="AU222" s="112">
        <v>-6.9899999999999407E-3</v>
      </c>
      <c r="AV222" s="112">
        <v>-2.8200000000000447E-3</v>
      </c>
      <c r="AW222" s="92"/>
      <c r="AX222" s="114">
        <v>-0.12618069159999939</v>
      </c>
      <c r="AY222" s="115">
        <v>-8.0769999999999953E-2</v>
      </c>
    </row>
    <row r="223" spans="1:58">
      <c r="A223" s="12"/>
      <c r="B223" s="52" t="s">
        <v>230</v>
      </c>
      <c r="D223" s="14">
        <v>3000.4230000000002</v>
      </c>
      <c r="E223" s="80" t="s">
        <v>0</v>
      </c>
      <c r="F223" s="59">
        <v>-4.443999999999998E-2</v>
      </c>
      <c r="G223" s="58">
        <v>-5.7972500000000038E-2</v>
      </c>
      <c r="H223" s="58">
        <v>-5.8222500000000399E-2</v>
      </c>
      <c r="I223" s="58">
        <v>-5.8542499999999831E-2</v>
      </c>
      <c r="J223" s="58">
        <v>-6.0720000000000003E-2</v>
      </c>
      <c r="K223" s="58">
        <v>-6.0825000000000018E-2</v>
      </c>
      <c r="L223" s="58">
        <v>-6.9399438115455708E-2</v>
      </c>
      <c r="M223" s="58">
        <v>-7.0239999999999997E-2</v>
      </c>
      <c r="N223" s="58">
        <v>-7.3090000000000002E-2</v>
      </c>
      <c r="O223" s="58">
        <v>-7.7539999999999845E-2</v>
      </c>
      <c r="P223" s="58">
        <v>-8.0060000000000006E-2</v>
      </c>
      <c r="Q223" s="58">
        <v>-7.887000000000001E-2</v>
      </c>
      <c r="R223" s="58">
        <v>-8.5239999999999996E-2</v>
      </c>
      <c r="S223" s="58">
        <v>-8.6330419580419593E-2</v>
      </c>
      <c r="T223" s="58">
        <v>-8.7599999999999997E-2</v>
      </c>
      <c r="U223" s="58">
        <v>-9.4229999999999994E-2</v>
      </c>
      <c r="V223" s="58">
        <v>-9.8530000000000006E-2</v>
      </c>
      <c r="W223" s="58">
        <v>-9.9979999999999999E-2</v>
      </c>
      <c r="X223" s="58">
        <v>-0.10375</v>
      </c>
      <c r="Y223" s="58">
        <v>-0.10697</v>
      </c>
      <c r="Z223" s="58">
        <v>-0.10735</v>
      </c>
      <c r="AA223" s="58"/>
      <c r="AB223" s="92"/>
      <c r="AC223" s="112"/>
      <c r="AD223" s="92">
        <v>-2.5000000000036104E-4</v>
      </c>
      <c r="AE223" s="92">
        <v>-3.1999999999943185E-4</v>
      </c>
      <c r="AF223" s="92">
        <v>-2.1775000000001724E-3</v>
      </c>
      <c r="AG223" s="92">
        <v>-1.050000000000148E-4</v>
      </c>
      <c r="AH223" s="92">
        <v>-8.5744381154556903E-3</v>
      </c>
      <c r="AI223" s="92">
        <v>-8.405618845442886E-4</v>
      </c>
      <c r="AJ223" s="92">
        <v>-2.8500000000000053E-3</v>
      </c>
      <c r="AK223" s="112">
        <v>-4.449999999999843E-3</v>
      </c>
      <c r="AL223" s="112">
        <v>-2.520000000000161E-3</v>
      </c>
      <c r="AM223" s="92">
        <v>1.1899999999999966E-3</v>
      </c>
      <c r="AN223" s="92">
        <v>-6.3699999999999868E-3</v>
      </c>
      <c r="AO223" s="92">
        <v>-1.0904195804195965E-3</v>
      </c>
      <c r="AP223" s="92">
        <v>-1.2695804195804045E-3</v>
      </c>
      <c r="AQ223" s="112">
        <v>-6.629999999999997E-3</v>
      </c>
      <c r="AR223" s="112">
        <v>-4.3000000000000121E-3</v>
      </c>
      <c r="AS223" s="112">
        <v>-1.449999999999993E-3</v>
      </c>
      <c r="AT223" s="112">
        <v>-3.7699999999999956E-3</v>
      </c>
      <c r="AU223" s="112">
        <v>-3.2200000000000006E-3</v>
      </c>
      <c r="AV223" s="112">
        <v>-3.8000000000000533E-4</v>
      </c>
      <c r="AW223" s="92"/>
      <c r="AX223" s="117" t="s">
        <v>0</v>
      </c>
      <c r="AY223" s="115">
        <v>-4.9377499999999963E-2</v>
      </c>
      <c r="BA223" s="9"/>
    </row>
    <row r="224" spans="1:58">
      <c r="B224" s="52" t="s">
        <v>231</v>
      </c>
      <c r="D224" s="14">
        <v>3006.4030000000002</v>
      </c>
      <c r="E224" s="80" t="s">
        <v>0</v>
      </c>
      <c r="F224" s="59">
        <v>-4.9119999999999997E-2</v>
      </c>
      <c r="G224" s="58">
        <v>-6.6580000000000195E-2</v>
      </c>
      <c r="H224" s="58">
        <v>-6.9017500000000509E-2</v>
      </c>
      <c r="I224" s="58">
        <v>-7.0129999999999804E-2</v>
      </c>
      <c r="J224" s="58">
        <v>-7.3400000000000007E-2</v>
      </c>
      <c r="K224" s="58">
        <v>-7.4600000000000027E-2</v>
      </c>
      <c r="L224" s="58">
        <v>-8.5037776669955198E-2</v>
      </c>
      <c r="M224" s="58">
        <v>-8.6699999999999999E-2</v>
      </c>
      <c r="N224" s="58">
        <v>-9.0040000000000009E-2</v>
      </c>
      <c r="O224" s="58">
        <v>-9.6479999999999844E-2</v>
      </c>
      <c r="P224" s="58">
        <v>-0.10016</v>
      </c>
      <c r="Q224" s="58">
        <v>-0.1003</v>
      </c>
      <c r="R224" s="58">
        <v>-0.10757</v>
      </c>
      <c r="S224" s="58">
        <v>-0.10930041958041958</v>
      </c>
      <c r="T224" s="58">
        <v>-0.11169999999999999</v>
      </c>
      <c r="U224" s="58">
        <v>-0.12077</v>
      </c>
      <c r="V224" s="58">
        <v>-0.12636</v>
      </c>
      <c r="W224" s="58">
        <v>-0.12914</v>
      </c>
      <c r="X224" s="58">
        <v>-0.1341</v>
      </c>
      <c r="Y224" s="58">
        <v>-0.13958000000000001</v>
      </c>
      <c r="Z224" s="58">
        <v>-0.14116000000000001</v>
      </c>
      <c r="AA224" s="58"/>
      <c r="AB224" s="92"/>
      <c r="AC224" s="112"/>
      <c r="AD224" s="92">
        <v>-2.4375000000003144E-3</v>
      </c>
      <c r="AE224" s="92">
        <v>-1.1124999999992946E-3</v>
      </c>
      <c r="AF224" s="92">
        <v>-3.2700000000002033E-3</v>
      </c>
      <c r="AG224" s="92">
        <v>-1.2000000000000205E-3</v>
      </c>
      <c r="AH224" s="92">
        <v>-1.0437776669955171E-2</v>
      </c>
      <c r="AI224" s="92">
        <v>-1.6622233300448014E-3</v>
      </c>
      <c r="AJ224" s="92">
        <v>-3.3400000000000096E-3</v>
      </c>
      <c r="AK224" s="112">
        <v>-6.4399999999998347E-3</v>
      </c>
      <c r="AL224" s="112">
        <v>-3.6800000000001554E-3</v>
      </c>
      <c r="AM224" s="92">
        <v>-1.4000000000000123E-4</v>
      </c>
      <c r="AN224" s="92">
        <v>-7.2699999999999987E-3</v>
      </c>
      <c r="AO224" s="92">
        <v>-1.7304195804195843E-3</v>
      </c>
      <c r="AP224" s="92">
        <v>-2.3995804195804105E-3</v>
      </c>
      <c r="AQ224" s="112">
        <v>-9.0700000000000086E-3</v>
      </c>
      <c r="AR224" s="112">
        <v>-5.5899999999999977E-3</v>
      </c>
      <c r="AS224" s="112">
        <v>-2.7800000000000047E-3</v>
      </c>
      <c r="AT224" s="112">
        <v>-4.9599999999999922E-3</v>
      </c>
      <c r="AU224" s="112">
        <v>-5.4800000000000126E-3</v>
      </c>
      <c r="AV224" s="112">
        <v>-1.5799999999999981E-3</v>
      </c>
      <c r="AW224" s="92"/>
      <c r="AX224" s="117" t="s">
        <v>0</v>
      </c>
      <c r="AY224" s="115">
        <v>-7.4579999999999813E-2</v>
      </c>
      <c r="AZ224" s="139"/>
      <c r="BA224" s="2"/>
      <c r="BB224" s="2"/>
      <c r="BD224" s="139"/>
      <c r="BE224" s="2"/>
      <c r="BF224" s="2"/>
    </row>
    <row r="225" spans="2:59">
      <c r="B225" s="52" t="s">
        <v>232</v>
      </c>
      <c r="D225" s="14">
        <v>3016.3969999999999</v>
      </c>
      <c r="E225" s="80" t="s">
        <v>0</v>
      </c>
      <c r="F225" s="59">
        <v>-4.2559999999999987E-2</v>
      </c>
      <c r="G225" s="80" t="s">
        <v>0</v>
      </c>
      <c r="H225" s="58">
        <v>-6.3125000000000431E-2</v>
      </c>
      <c r="I225" s="58">
        <v>-6.4444999999999975E-2</v>
      </c>
      <c r="J225" s="58">
        <v>-6.7860000000000004E-2</v>
      </c>
      <c r="K225" s="58">
        <v>-6.9255000000000025E-2</v>
      </c>
      <c r="L225" s="58">
        <v>-7.9604999999999995E-2</v>
      </c>
      <c r="M225" s="58">
        <v>-8.14E-2</v>
      </c>
      <c r="N225" s="58">
        <v>-8.4920000000000009E-2</v>
      </c>
      <c r="O225" s="58">
        <v>-9.130999999999985E-2</v>
      </c>
      <c r="P225" s="58">
        <v>-9.5149999999999998E-2</v>
      </c>
      <c r="Q225" s="58">
        <v>-9.5440000000000011E-2</v>
      </c>
      <c r="R225" s="58">
        <v>-0.10273</v>
      </c>
      <c r="S225" s="58">
        <v>-0.10458041958041964</v>
      </c>
      <c r="T225" s="58">
        <v>-0.1072</v>
      </c>
      <c r="U225" s="58">
        <v>-0.11643000000000001</v>
      </c>
      <c r="V225" s="58">
        <v>-0.12232</v>
      </c>
      <c r="W225" s="58">
        <v>-0.12531999999999999</v>
      </c>
      <c r="X225" s="58">
        <v>-0.13034000000000001</v>
      </c>
      <c r="Y225" s="58">
        <v>-0.13616</v>
      </c>
      <c r="Z225" s="58">
        <v>-0.13930999999999999</v>
      </c>
      <c r="AA225" s="58"/>
      <c r="AB225" s="58"/>
      <c r="AC225" s="58"/>
      <c r="AD225" s="58"/>
      <c r="AE225" s="58">
        <v>-1.3199999999995438E-3</v>
      </c>
      <c r="AF225" s="58">
        <v>-3.4150000000000291E-3</v>
      </c>
      <c r="AG225" s="58">
        <v>-1.3950000000000212E-3</v>
      </c>
      <c r="AH225" s="58">
        <v>-1.034999999999997E-2</v>
      </c>
      <c r="AI225" s="58">
        <v>-1.7950000000000049E-3</v>
      </c>
      <c r="AJ225" s="58">
        <v>-3.5200000000000092E-3</v>
      </c>
      <c r="AK225" s="112">
        <v>-6.3899999999998403E-3</v>
      </c>
      <c r="AL225" s="112">
        <v>-3.8400000000001488E-3</v>
      </c>
      <c r="AM225" s="92">
        <v>-2.9000000000001247E-4</v>
      </c>
      <c r="AN225" s="92">
        <v>-7.2899999999999909E-3</v>
      </c>
      <c r="AO225" s="92">
        <v>-1.8504195804196349E-3</v>
      </c>
      <c r="AP225" s="92">
        <v>-2.6195804195803668E-3</v>
      </c>
      <c r="AQ225" s="112">
        <v>-9.2300000000000021E-3</v>
      </c>
      <c r="AR225" s="112">
        <v>-5.8899999999999925E-3</v>
      </c>
      <c r="AS225" s="112">
        <v>-2.9999999999999888E-3</v>
      </c>
      <c r="AT225" s="112">
        <v>-5.0200000000000244E-3</v>
      </c>
      <c r="AU225" s="112">
        <v>-5.8199999999999918E-3</v>
      </c>
      <c r="AV225" s="112">
        <v>-3.1499999999999861E-3</v>
      </c>
      <c r="AW225" s="58"/>
      <c r="AX225" s="117" t="s">
        <v>0</v>
      </c>
      <c r="AY225" s="115">
        <v>-7.6184999999999559E-2</v>
      </c>
      <c r="AZ225" s="139"/>
      <c r="BA225" s="9"/>
      <c r="BB225" s="9"/>
      <c r="BC225" s="140"/>
      <c r="BD225" s="139"/>
      <c r="BE225" s="9"/>
      <c r="BF225" s="9"/>
      <c r="BG225" s="140"/>
    </row>
    <row r="226" spans="2:59">
      <c r="B226" s="52" t="s">
        <v>287</v>
      </c>
      <c r="D226" s="14">
        <v>3016.3960000000002</v>
      </c>
      <c r="E226" s="80" t="s">
        <v>0</v>
      </c>
      <c r="F226" s="59">
        <v>-4.6630000000000005E-2</v>
      </c>
      <c r="G226" s="80" t="s">
        <v>0</v>
      </c>
      <c r="H226" s="80" t="s">
        <v>0</v>
      </c>
      <c r="I226" s="80" t="s">
        <v>0</v>
      </c>
      <c r="J226" s="80" t="s">
        <v>0</v>
      </c>
      <c r="K226" s="80" t="s">
        <v>0</v>
      </c>
      <c r="L226" s="80" t="s">
        <v>0</v>
      </c>
      <c r="M226" s="80" t="s">
        <v>0</v>
      </c>
      <c r="N226" s="80" t="s">
        <v>0</v>
      </c>
      <c r="O226" s="80" t="s">
        <v>0</v>
      </c>
      <c r="P226" s="58">
        <v>-9.8830000000000001E-2</v>
      </c>
      <c r="Q226" s="58">
        <v>-9.9180000000000004E-2</v>
      </c>
      <c r="R226" s="58">
        <v>-0.10653</v>
      </c>
      <c r="S226" s="58">
        <v>-0.10842041958041959</v>
      </c>
      <c r="T226" s="58">
        <v>-0.1109</v>
      </c>
      <c r="U226" s="58">
        <v>-0.12042</v>
      </c>
      <c r="V226" s="58">
        <v>-0.12655</v>
      </c>
      <c r="W226" s="58">
        <v>-0.12956000000000001</v>
      </c>
      <c r="X226" s="58">
        <v>-0.13514999999999999</v>
      </c>
      <c r="Y226" s="58">
        <v>-0.14124</v>
      </c>
      <c r="Z226" s="58">
        <v>-0.14366999999999999</v>
      </c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114">
        <v>-5.2199999999999996E-2</v>
      </c>
      <c r="AM226" s="135">
        <v>-3.5000000000000309E-4</v>
      </c>
      <c r="AN226" s="114">
        <v>-7.3499999999999954E-3</v>
      </c>
      <c r="AO226" s="135">
        <v>-1.8904195804195917E-3</v>
      </c>
      <c r="AP226" s="114">
        <v>-2.4795804195804072E-3</v>
      </c>
      <c r="AQ226" s="114">
        <v>-9.5200000000000007E-3</v>
      </c>
      <c r="AR226" s="114">
        <v>-6.1299999999999966E-3</v>
      </c>
      <c r="AS226" s="114">
        <v>-3.0100000000000127E-3</v>
      </c>
      <c r="AT226" s="114">
        <v>-5.5899999999999839E-3</v>
      </c>
      <c r="AU226" s="114">
        <v>-6.0900000000000121E-3</v>
      </c>
      <c r="AV226" s="114">
        <v>-2.4299999999999877E-3</v>
      </c>
      <c r="AW226" s="58"/>
      <c r="AX226" s="117" t="s">
        <v>0</v>
      </c>
      <c r="AY226" s="128" t="s">
        <v>0</v>
      </c>
      <c r="AZ226" s="139"/>
      <c r="BA226" s="9"/>
      <c r="BB226" s="9"/>
      <c r="BC226" s="140"/>
      <c r="BD226" s="139"/>
      <c r="BE226" s="9"/>
      <c r="BF226" s="9"/>
      <c r="BG226" s="140"/>
    </row>
    <row r="227" spans="2:59">
      <c r="B227" s="52" t="s">
        <v>288</v>
      </c>
      <c r="D227" s="14">
        <v>3006.4</v>
      </c>
      <c r="E227" s="80" t="s">
        <v>0</v>
      </c>
      <c r="F227" s="59">
        <v>-4.7419999999999962E-2</v>
      </c>
      <c r="G227" s="80" t="s">
        <v>0</v>
      </c>
      <c r="H227" s="80" t="s">
        <v>0</v>
      </c>
      <c r="I227" s="80" t="s">
        <v>0</v>
      </c>
      <c r="J227" s="80" t="s">
        <v>0</v>
      </c>
      <c r="K227" s="80" t="s">
        <v>0</v>
      </c>
      <c r="L227" s="80" t="s">
        <v>0</v>
      </c>
      <c r="M227" s="80" t="s">
        <v>0</v>
      </c>
      <c r="N227" s="80" t="s">
        <v>0</v>
      </c>
      <c r="O227" s="80" t="s">
        <v>0</v>
      </c>
      <c r="P227" s="58">
        <v>-9.579E-2</v>
      </c>
      <c r="Q227" s="58">
        <v>-9.5640000000000003E-2</v>
      </c>
      <c r="R227" s="58">
        <v>-0.10291</v>
      </c>
      <c r="S227" s="58">
        <v>-0.10469041958041958</v>
      </c>
      <c r="T227" s="58">
        <v>-0.10697</v>
      </c>
      <c r="U227" s="58">
        <v>-0.11582000000000001</v>
      </c>
      <c r="V227" s="58">
        <v>-0.12166</v>
      </c>
      <c r="W227" s="58">
        <v>-0.12451</v>
      </c>
      <c r="X227" s="58">
        <v>-0.12944</v>
      </c>
      <c r="Y227" s="58">
        <v>-0.13524</v>
      </c>
      <c r="Z227" s="58">
        <v>-0.13688</v>
      </c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114">
        <v>-4.8370000000000038E-2</v>
      </c>
      <c r="AM227" s="135">
        <v>1.4999999999999736E-4</v>
      </c>
      <c r="AN227" s="114">
        <v>-7.2699999999999987E-3</v>
      </c>
      <c r="AO227" s="135">
        <v>-1.7804195804195788E-3</v>
      </c>
      <c r="AP227" s="114">
        <v>-2.2795804195804154E-3</v>
      </c>
      <c r="AQ227" s="114">
        <v>-8.8500000000000106E-3</v>
      </c>
      <c r="AR227" s="114">
        <v>-5.839999999999998E-3</v>
      </c>
      <c r="AS227" s="114">
        <v>-2.8499999999999914E-3</v>
      </c>
      <c r="AT227" s="114">
        <v>-4.9300000000000038E-3</v>
      </c>
      <c r="AU227" s="114">
        <v>-5.7999999999999996E-3</v>
      </c>
      <c r="AV227" s="114">
        <v>-1.6400000000000026E-3</v>
      </c>
      <c r="AW227" s="58"/>
      <c r="AX227" s="117" t="s">
        <v>0</v>
      </c>
      <c r="AY227" s="128" t="s">
        <v>0</v>
      </c>
      <c r="AZ227" s="139"/>
      <c r="BA227" s="9"/>
      <c r="BB227" s="9"/>
      <c r="BC227" s="140"/>
      <c r="BD227" s="139"/>
      <c r="BE227" s="9"/>
      <c r="BF227" s="9"/>
      <c r="BG227" s="140"/>
    </row>
    <row r="228" spans="2:59">
      <c r="B228" s="56" t="s">
        <v>289</v>
      </c>
      <c r="D228" s="19">
        <v>3000.4270000000001</v>
      </c>
      <c r="E228" s="79" t="s">
        <v>0</v>
      </c>
      <c r="F228" s="60">
        <v>-4.9130000000000007E-2</v>
      </c>
      <c r="G228" s="79" t="s">
        <v>0</v>
      </c>
      <c r="H228" s="79" t="s">
        <v>0</v>
      </c>
      <c r="I228" s="79" t="s">
        <v>0</v>
      </c>
      <c r="J228" s="79" t="s">
        <v>0</v>
      </c>
      <c r="K228" s="79" t="s">
        <v>0</v>
      </c>
      <c r="L228" s="79" t="s">
        <v>0</v>
      </c>
      <c r="M228" s="79" t="s">
        <v>0</v>
      </c>
      <c r="N228" s="79" t="s">
        <v>0</v>
      </c>
      <c r="O228" s="79" t="s">
        <v>0</v>
      </c>
      <c r="P228" s="79">
        <v>-9.5250000000000001E-2</v>
      </c>
      <c r="Q228" s="79">
        <v>-9.512000000000001E-2</v>
      </c>
      <c r="R228" s="79">
        <v>-0.10211000000000001</v>
      </c>
      <c r="S228" s="79">
        <v>-0.10380041958041961</v>
      </c>
      <c r="T228" s="79">
        <v>-0.10614999999999999</v>
      </c>
      <c r="U228" s="79">
        <v>-0.11466999999999999</v>
      </c>
      <c r="V228" s="79">
        <v>-0.12016</v>
      </c>
      <c r="W228" s="79">
        <v>-0.12263</v>
      </c>
      <c r="X228" s="79">
        <v>-0.1275</v>
      </c>
      <c r="Y228" s="79">
        <v>-0.13291</v>
      </c>
      <c r="Z228" s="79">
        <v>-0.13447000000000001</v>
      </c>
      <c r="AB228" s="133"/>
      <c r="AC228" s="133"/>
      <c r="AD228" s="133"/>
      <c r="AE228" s="133"/>
      <c r="AF228" s="133"/>
      <c r="AG228" s="133"/>
      <c r="AH228" s="133"/>
      <c r="AI228" s="133"/>
      <c r="AJ228" s="133"/>
      <c r="AK228" s="133"/>
      <c r="AL228" s="134">
        <v>-4.6119999999999994E-2</v>
      </c>
      <c r="AM228" s="136">
        <v>1.2999999999999123E-4</v>
      </c>
      <c r="AN228" s="134">
        <v>-6.9899999999999962E-3</v>
      </c>
      <c r="AO228" s="136">
        <v>-1.6904195804195998E-3</v>
      </c>
      <c r="AP228" s="134">
        <v>-2.3495804195803882E-3</v>
      </c>
      <c r="AQ228" s="134">
        <v>-8.5199999999999998E-3</v>
      </c>
      <c r="AR228" s="134">
        <v>-5.4900000000000088E-3</v>
      </c>
      <c r="AS228" s="134">
        <v>-2.47E-3</v>
      </c>
      <c r="AT228" s="134">
        <v>-4.8699999999999993E-3</v>
      </c>
      <c r="AU228" s="134">
        <v>-5.4099999999999981E-3</v>
      </c>
      <c r="AV228" s="134">
        <v>-1.5600000000000058E-3</v>
      </c>
      <c r="AW228" s="58"/>
      <c r="AX228" s="118" t="s">
        <v>0</v>
      </c>
      <c r="AY228" s="129" t="s">
        <v>0</v>
      </c>
      <c r="AZ228" s="139"/>
      <c r="BA228" s="9"/>
      <c r="BB228" s="9"/>
      <c r="BC228" s="140"/>
      <c r="BD228" s="139"/>
      <c r="BE228" s="9"/>
      <c r="BF228" s="9"/>
      <c r="BG228" s="140"/>
    </row>
    <row r="229" spans="2:59">
      <c r="F229" s="131"/>
    </row>
    <row r="231" spans="2:59">
      <c r="F231" s="130"/>
    </row>
    <row r="234" spans="2:59">
      <c r="F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2:59">
      <c r="F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2:59">
      <c r="F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</sheetData>
  <mergeCells count="1">
    <mergeCell ref="A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24"/>
  <sheetViews>
    <sheetView topLeftCell="A196" workbookViewId="0">
      <selection activeCell="D241" sqref="D241"/>
    </sheetView>
  </sheetViews>
  <sheetFormatPr defaultRowHeight="12.75"/>
  <cols>
    <col min="1" max="1" width="10.85546875" customWidth="1"/>
    <col min="2" max="2" width="9.7109375" customWidth="1"/>
    <col min="3" max="3" width="6.5703125" customWidth="1"/>
    <col min="4" max="4" width="11.140625" customWidth="1"/>
    <col min="5" max="5" width="11.42578125" customWidth="1"/>
    <col min="6" max="6" width="3.7109375" customWidth="1"/>
    <col min="7" max="7" width="11.7109375" style="23" customWidth="1"/>
    <col min="8" max="8" width="2.7109375" customWidth="1"/>
    <col min="9" max="10" width="11.7109375" customWidth="1"/>
    <col min="11" max="11" width="2.7109375" customWidth="1"/>
    <col min="12" max="12" width="7.140625" customWidth="1"/>
    <col min="13" max="13" width="9" customWidth="1"/>
    <col min="14" max="14" width="3.7109375" customWidth="1"/>
    <col min="16" max="16" width="3.7109375" customWidth="1"/>
    <col min="17" max="17" width="7.140625" customWidth="1"/>
    <col min="18" max="18" width="3.7109375" customWidth="1"/>
  </cols>
  <sheetData>
    <row r="1" spans="1:9">
      <c r="A1" s="1" t="s">
        <v>238</v>
      </c>
    </row>
    <row r="2" spans="1:9">
      <c r="D2" s="11"/>
      <c r="E2" s="11"/>
    </row>
    <row r="3" spans="1:9">
      <c r="A3" s="7" t="s">
        <v>2</v>
      </c>
      <c r="B3" s="8" t="s">
        <v>3</v>
      </c>
      <c r="D3" s="10" t="s">
        <v>23</v>
      </c>
      <c r="E3" s="10" t="s">
        <v>5</v>
      </c>
      <c r="G3" s="23" t="s">
        <v>251</v>
      </c>
      <c r="I3" s="23" t="s">
        <v>252</v>
      </c>
    </row>
    <row r="4" spans="1:9">
      <c r="A4" s="7"/>
      <c r="B4" s="24" t="s">
        <v>4</v>
      </c>
      <c r="C4" s="25"/>
      <c r="D4" s="24" t="s">
        <v>4</v>
      </c>
      <c r="E4" s="24" t="s">
        <v>4</v>
      </c>
      <c r="G4" s="23">
        <v>3.1999999999999999E-5</v>
      </c>
      <c r="I4" s="23">
        <v>2.5999999999999998E-5</v>
      </c>
    </row>
    <row r="5" spans="1:9">
      <c r="B5" s="9"/>
    </row>
    <row r="6" spans="1:9">
      <c r="A6" s="21" t="s">
        <v>12</v>
      </c>
      <c r="B6" s="9">
        <f>51.7406+I4*E6</f>
        <v>51.743147373399999</v>
      </c>
      <c r="C6" s="23"/>
      <c r="D6" s="17">
        <v>91.575900000000004</v>
      </c>
      <c r="E6" s="17">
        <f>D6+6.4</f>
        <v>97.97590000000001</v>
      </c>
    </row>
    <row r="7" spans="1:9">
      <c r="A7" s="21" t="s">
        <v>13</v>
      </c>
      <c r="B7" s="9"/>
      <c r="D7" s="17">
        <f>D6+210.021</f>
        <v>301.59690000000001</v>
      </c>
      <c r="E7" s="17">
        <f t="shared" ref="E7:E16" si="0">D7+6.4</f>
        <v>307.99689999999998</v>
      </c>
    </row>
    <row r="8" spans="1:9">
      <c r="A8" s="21" t="s">
        <v>14</v>
      </c>
      <c r="B8" s="9"/>
      <c r="D8" s="17">
        <f>D7+299.9894</f>
        <v>601.58629999999994</v>
      </c>
      <c r="E8" s="17">
        <f t="shared" si="0"/>
        <v>607.98629999999991</v>
      </c>
    </row>
    <row r="9" spans="1:9">
      <c r="A9" s="21" t="s">
        <v>15</v>
      </c>
      <c r="B9" s="9"/>
      <c r="D9" s="17">
        <f>D8+240.005</f>
        <v>841.59129999999993</v>
      </c>
      <c r="E9" s="17">
        <f t="shared" si="0"/>
        <v>847.99129999999991</v>
      </c>
    </row>
    <row r="10" spans="1:9">
      <c r="A10" s="21" t="s">
        <v>16</v>
      </c>
      <c r="B10" s="9"/>
      <c r="D10" s="17">
        <f>D9+360.0018</f>
        <v>1201.5931</v>
      </c>
      <c r="E10" s="17">
        <f t="shared" si="0"/>
        <v>1207.9931000000001</v>
      </c>
    </row>
    <row r="11" spans="1:9">
      <c r="A11" s="21" t="s">
        <v>17</v>
      </c>
      <c r="B11" s="9"/>
      <c r="D11" s="17">
        <f>D10+240.006</f>
        <v>1441.5991000000001</v>
      </c>
      <c r="E11" s="17">
        <f t="shared" si="0"/>
        <v>1447.9991000000002</v>
      </c>
    </row>
    <row r="12" spans="1:9">
      <c r="A12" s="21" t="s">
        <v>18</v>
      </c>
      <c r="B12" s="9">
        <f>51.5054+I4*E12</f>
        <v>51.551627737400004</v>
      </c>
      <c r="D12" s="17">
        <f>D11+329.9908</f>
        <v>1771.5899000000002</v>
      </c>
      <c r="E12" s="17">
        <f t="shared" si="0"/>
        <v>1777.9899000000003</v>
      </c>
    </row>
    <row r="13" spans="1:9">
      <c r="A13" s="21" t="s">
        <v>19</v>
      </c>
      <c r="B13" s="9"/>
      <c r="D13" s="17">
        <f>D12+329.9967</f>
        <v>2101.5866000000001</v>
      </c>
      <c r="E13" s="17">
        <f t="shared" si="0"/>
        <v>2107.9866000000002</v>
      </c>
    </row>
    <row r="14" spans="1:9">
      <c r="A14" s="21" t="s">
        <v>20</v>
      </c>
      <c r="B14" s="9"/>
      <c r="D14" s="17">
        <f>D13+299.9897</f>
        <v>2401.5763000000002</v>
      </c>
      <c r="E14" s="17">
        <f t="shared" si="0"/>
        <v>2407.9763000000003</v>
      </c>
    </row>
    <row r="15" spans="1:9">
      <c r="A15" s="21" t="s">
        <v>21</v>
      </c>
      <c r="B15" s="9">
        <f>51.6099+I4*E15</f>
        <v>51.680307568400004</v>
      </c>
      <c r="D15" s="17">
        <f>D14+300.0071</f>
        <v>2701.5834</v>
      </c>
      <c r="E15" s="17">
        <f t="shared" si="0"/>
        <v>2707.9834000000001</v>
      </c>
    </row>
    <row r="16" spans="1:9">
      <c r="A16" s="21" t="s">
        <v>22</v>
      </c>
      <c r="B16" s="9">
        <f>51.6418+I4*E16</f>
        <v>51.717668065000005</v>
      </c>
      <c r="D16" s="17">
        <f>D15+210.0191</f>
        <v>2911.6025</v>
      </c>
      <c r="E16" s="17">
        <f t="shared" si="0"/>
        <v>2918.0025000000001</v>
      </c>
    </row>
    <row r="17" spans="1:10" ht="25.5">
      <c r="B17" s="9"/>
      <c r="G17" s="141" t="s">
        <v>229</v>
      </c>
      <c r="H17" s="141"/>
      <c r="I17" s="141"/>
      <c r="J17" s="82" t="s">
        <v>8</v>
      </c>
    </row>
    <row r="18" spans="1:10">
      <c r="B18" s="9"/>
      <c r="G18" s="28" t="s">
        <v>239</v>
      </c>
      <c r="H18" s="23"/>
      <c r="I18" s="41" t="s">
        <v>240</v>
      </c>
      <c r="J18" s="2" t="s">
        <v>9</v>
      </c>
    </row>
    <row r="19" spans="1:10">
      <c r="B19" s="9"/>
      <c r="G19" s="26" t="s">
        <v>4</v>
      </c>
      <c r="I19" s="42" t="s">
        <v>4</v>
      </c>
      <c r="J19" s="24" t="s">
        <v>4</v>
      </c>
    </row>
    <row r="20" spans="1:10">
      <c r="A20" s="23" t="s">
        <v>237</v>
      </c>
      <c r="B20" s="71"/>
      <c r="C20" s="71"/>
      <c r="D20" s="93">
        <f>D21-1.808</f>
        <v>4.6020000000000003</v>
      </c>
      <c r="E20" s="94">
        <f>D20+6.4</f>
        <v>11.002000000000001</v>
      </c>
      <c r="F20" s="7"/>
      <c r="I20" s="30">
        <v>0</v>
      </c>
      <c r="J20" s="9">
        <f>I20*500</f>
        <v>0</v>
      </c>
    </row>
    <row r="21" spans="1:10">
      <c r="A21" t="s">
        <v>24</v>
      </c>
      <c r="D21" s="67">
        <v>6.41</v>
      </c>
      <c r="E21" s="18">
        <f>D21+6.4</f>
        <v>12.81</v>
      </c>
      <c r="I21" s="40">
        <f>'[4]riepilogo generale'!$D$25-'[4]riepilogo generale'!$D$30</f>
        <v>1.013499999999995E-2</v>
      </c>
      <c r="J21" s="9">
        <f t="shared" ref="J21:J28" si="1">I21*500</f>
        <v>5.067499999999975</v>
      </c>
    </row>
    <row r="22" spans="1:10">
      <c r="A22" t="s">
        <v>25</v>
      </c>
      <c r="D22" s="13">
        <v>14.494999999999999</v>
      </c>
      <c r="E22" s="18">
        <f t="shared" ref="E22:E85" si="2">D22+6.4</f>
        <v>20.895</v>
      </c>
      <c r="I22" s="40">
        <f>'[4]riepilogo generale'!$D$24-'[4]riepilogo generale'!$D$30</f>
        <v>-8.0899999999999861E-3</v>
      </c>
      <c r="J22" s="9">
        <f t="shared" si="1"/>
        <v>-4.0449999999999928</v>
      </c>
    </row>
    <row r="23" spans="1:10">
      <c r="A23" t="s">
        <v>26</v>
      </c>
      <c r="D23" s="13">
        <v>29.550999999999998</v>
      </c>
      <c r="E23" s="18">
        <f t="shared" si="2"/>
        <v>35.951000000000001</v>
      </c>
      <c r="I23" s="40">
        <f>'[4]riepilogo generale'!$D$23-'[4]riepilogo generale'!$D$30</f>
        <v>-0.39065</v>
      </c>
      <c r="J23" s="9">
        <f t="shared" si="1"/>
        <v>-195.32499999999999</v>
      </c>
    </row>
    <row r="24" spans="1:10">
      <c r="A24" t="s">
        <v>27</v>
      </c>
      <c r="D24" s="13">
        <v>44.484999999999999</v>
      </c>
      <c r="E24" s="18">
        <f t="shared" si="2"/>
        <v>50.884999999999998</v>
      </c>
      <c r="I24" s="40">
        <f>'[4]riepilogo generale'!$D$22-'[4]riepilogo generale'!$D$30</f>
        <v>-0.3975849999999998</v>
      </c>
      <c r="J24" s="9">
        <f t="shared" si="1"/>
        <v>-198.7924999999999</v>
      </c>
    </row>
    <row r="25" spans="1:10">
      <c r="A25" t="s">
        <v>28</v>
      </c>
      <c r="D25" s="13">
        <v>59.493000000000002</v>
      </c>
      <c r="E25" s="18">
        <f t="shared" si="2"/>
        <v>65.893000000000001</v>
      </c>
      <c r="I25" s="40">
        <f>'[4]riepilogo generale'!$D$21-'[4]riepilogo generale'!$D$30</f>
        <v>-0.39478749999999974</v>
      </c>
      <c r="J25" s="9">
        <f t="shared" si="1"/>
        <v>-197.39374999999987</v>
      </c>
    </row>
    <row r="26" spans="1:10">
      <c r="A26" t="s">
        <v>29</v>
      </c>
      <c r="D26" s="13">
        <v>74.492999999999995</v>
      </c>
      <c r="E26" s="18">
        <f t="shared" si="2"/>
        <v>80.893000000000001</v>
      </c>
      <c r="I26" s="40">
        <f>'[4]riepilogo generale'!$D$20-'[4]riepilogo generale'!$D$30</f>
        <v>-0.4028724999999998</v>
      </c>
      <c r="J26" s="9">
        <f t="shared" si="1"/>
        <v>-201.43624999999989</v>
      </c>
    </row>
    <row r="27" spans="1:10">
      <c r="A27" t="s">
        <v>30</v>
      </c>
      <c r="B27" s="21"/>
      <c r="C27" s="21"/>
      <c r="D27" s="13">
        <v>89.504000000000005</v>
      </c>
      <c r="E27" s="18">
        <f t="shared" si="2"/>
        <v>95.904000000000011</v>
      </c>
      <c r="G27" s="30"/>
      <c r="I27" s="40">
        <f>'[4]riepilogo generale'!$D$19-'[4]riepilogo generale'!$D$30</f>
        <v>-0.41488249999999993</v>
      </c>
      <c r="J27" s="9">
        <f t="shared" si="1"/>
        <v>-207.44124999999997</v>
      </c>
    </row>
    <row r="28" spans="1:10">
      <c r="A28" s="21" t="str">
        <f>A6</f>
        <v>GPS00N</v>
      </c>
      <c r="D28" s="17">
        <f>D6</f>
        <v>91.575900000000004</v>
      </c>
      <c r="E28" s="17">
        <f>D28+6.4</f>
        <v>97.97590000000001</v>
      </c>
      <c r="G28" s="30">
        <f>'rilievo iniziale 2001 '!G28+B6-'rilievo iniziale 2001 '!B6</f>
        <v>-0.40377000000000152</v>
      </c>
      <c r="I28" s="43">
        <f>'[4]riepilogo generale'!$D$18-'[4]riepilogo generale'!$D$30</f>
        <v>-0.42099249999999988</v>
      </c>
      <c r="J28" s="9">
        <f t="shared" si="1"/>
        <v>-210.49624999999995</v>
      </c>
    </row>
    <row r="29" spans="1:10">
      <c r="A29" t="s">
        <v>31</v>
      </c>
      <c r="D29" s="13">
        <v>104.509</v>
      </c>
      <c r="E29" s="18">
        <f t="shared" si="2"/>
        <v>110.90900000000001</v>
      </c>
      <c r="J29" s="9"/>
    </row>
    <row r="30" spans="1:10">
      <c r="A30" t="s">
        <v>32</v>
      </c>
      <c r="D30" s="13">
        <v>119.506</v>
      </c>
      <c r="E30" s="18">
        <f t="shared" si="2"/>
        <v>125.90600000000001</v>
      </c>
      <c r="I30" s="39"/>
      <c r="J30" s="9"/>
    </row>
    <row r="31" spans="1:10">
      <c r="A31" t="s">
        <v>33</v>
      </c>
      <c r="D31" s="13">
        <v>134.482</v>
      </c>
      <c r="E31" s="18">
        <f t="shared" si="2"/>
        <v>140.88200000000001</v>
      </c>
      <c r="I31" s="40"/>
      <c r="J31" s="9"/>
    </row>
    <row r="32" spans="1:10">
      <c r="A32" t="s">
        <v>34</v>
      </c>
      <c r="D32" s="13">
        <v>149.48599999999999</v>
      </c>
      <c r="E32" s="18">
        <f t="shared" si="2"/>
        <v>155.886</v>
      </c>
      <c r="I32" s="40"/>
      <c r="J32" s="9"/>
    </row>
    <row r="33" spans="1:10">
      <c r="A33" t="s">
        <v>35</v>
      </c>
      <c r="D33" s="13">
        <v>164.48500000000001</v>
      </c>
      <c r="E33" s="18">
        <f t="shared" si="2"/>
        <v>170.88500000000002</v>
      </c>
      <c r="I33" s="40"/>
      <c r="J33" s="9"/>
    </row>
    <row r="34" spans="1:10">
      <c r="A34" t="s">
        <v>36</v>
      </c>
      <c r="D34" s="16">
        <v>179.47900000000001</v>
      </c>
      <c r="E34" s="18">
        <f t="shared" si="2"/>
        <v>185.87900000000002</v>
      </c>
      <c r="I34" s="40"/>
      <c r="J34" s="9"/>
    </row>
    <row r="35" spans="1:10">
      <c r="A35" t="s">
        <v>37</v>
      </c>
      <c r="D35" s="13">
        <v>194.5</v>
      </c>
      <c r="E35" s="18">
        <f t="shared" si="2"/>
        <v>200.9</v>
      </c>
      <c r="I35" s="40"/>
      <c r="J35" s="9"/>
    </row>
    <row r="36" spans="1:10">
      <c r="A36" t="s">
        <v>38</v>
      </c>
      <c r="D36" s="13">
        <v>209.501</v>
      </c>
      <c r="E36" s="18">
        <f t="shared" si="2"/>
        <v>215.90100000000001</v>
      </c>
      <c r="I36" s="40"/>
      <c r="J36" s="9"/>
    </row>
    <row r="37" spans="1:10">
      <c r="A37" t="s">
        <v>39</v>
      </c>
      <c r="D37" s="13">
        <v>224.48699999999999</v>
      </c>
      <c r="E37" s="18">
        <f t="shared" si="2"/>
        <v>230.887</v>
      </c>
      <c r="I37" s="40"/>
      <c r="J37" s="9"/>
    </row>
    <row r="38" spans="1:10">
      <c r="A38" t="s">
        <v>40</v>
      </c>
      <c r="D38" s="13">
        <v>239.49199999999999</v>
      </c>
      <c r="E38" s="18">
        <f t="shared" si="2"/>
        <v>245.892</v>
      </c>
      <c r="I38" s="40"/>
      <c r="J38" s="9"/>
    </row>
    <row r="39" spans="1:10">
      <c r="A39" t="s">
        <v>41</v>
      </c>
      <c r="D39" s="13">
        <v>254.49</v>
      </c>
      <c r="E39" s="18">
        <f t="shared" si="2"/>
        <v>260.89</v>
      </c>
      <c r="I39" s="40"/>
      <c r="J39" s="9"/>
    </row>
    <row r="40" spans="1:10">
      <c r="A40" t="s">
        <v>42</v>
      </c>
      <c r="D40" s="13">
        <v>269.49900000000002</v>
      </c>
      <c r="E40" s="18">
        <f t="shared" si="2"/>
        <v>275.899</v>
      </c>
      <c r="I40" s="40"/>
      <c r="J40" s="9"/>
    </row>
    <row r="41" spans="1:10">
      <c r="A41" t="s">
        <v>43</v>
      </c>
      <c r="D41" s="13">
        <v>284.49700000000001</v>
      </c>
      <c r="E41" s="18">
        <f t="shared" si="2"/>
        <v>290.89699999999999</v>
      </c>
      <c r="I41" s="40"/>
      <c r="J41" s="9"/>
    </row>
    <row r="42" spans="1:10">
      <c r="A42" t="s">
        <v>44</v>
      </c>
      <c r="D42" s="13">
        <v>299.49400000000003</v>
      </c>
      <c r="E42" s="18">
        <f t="shared" si="2"/>
        <v>305.89400000000001</v>
      </c>
      <c r="G42" s="30"/>
      <c r="I42" s="43"/>
      <c r="J42" s="9"/>
    </row>
    <row r="43" spans="1:10">
      <c r="A43" s="21" t="str">
        <f>A7</f>
        <v>GPS01N</v>
      </c>
      <c r="D43" s="17">
        <f>D7</f>
        <v>301.59690000000001</v>
      </c>
      <c r="E43" s="17">
        <f>D43+6.4</f>
        <v>307.99689999999998</v>
      </c>
      <c r="I43" s="40"/>
      <c r="J43" s="9"/>
    </row>
    <row r="44" spans="1:10">
      <c r="A44" t="s">
        <v>45</v>
      </c>
      <c r="D44" s="13">
        <v>314.49299999999999</v>
      </c>
      <c r="E44" s="18">
        <f t="shared" si="2"/>
        <v>320.89299999999997</v>
      </c>
      <c r="I44" s="40"/>
      <c r="J44" s="9"/>
    </row>
    <row r="45" spans="1:10">
      <c r="A45" t="s">
        <v>46</v>
      </c>
      <c r="D45" s="13">
        <v>329.50200000000001</v>
      </c>
      <c r="E45" s="18">
        <f t="shared" si="2"/>
        <v>335.90199999999999</v>
      </c>
      <c r="I45" s="40"/>
      <c r="J45" s="9"/>
    </row>
    <row r="46" spans="1:10">
      <c r="A46" t="s">
        <v>47</v>
      </c>
      <c r="D46" s="13">
        <v>344.49700000000001</v>
      </c>
      <c r="E46" s="18">
        <f t="shared" si="2"/>
        <v>350.89699999999999</v>
      </c>
      <c r="I46" s="40"/>
      <c r="J46" s="9"/>
    </row>
    <row r="47" spans="1:10">
      <c r="A47" t="s">
        <v>48</v>
      </c>
      <c r="D47" s="13">
        <v>359.50400000000002</v>
      </c>
      <c r="E47" s="18">
        <f t="shared" si="2"/>
        <v>365.904</v>
      </c>
      <c r="I47" s="40"/>
      <c r="J47" s="9"/>
    </row>
    <row r="48" spans="1:10">
      <c r="A48" t="s">
        <v>49</v>
      </c>
      <c r="D48" s="13">
        <v>374.49200000000002</v>
      </c>
      <c r="E48" s="18">
        <f t="shared" si="2"/>
        <v>380.892</v>
      </c>
      <c r="I48" s="40"/>
      <c r="J48" s="9"/>
    </row>
    <row r="49" spans="1:10">
      <c r="A49" t="s">
        <v>50</v>
      </c>
      <c r="D49" s="13">
        <v>389.495</v>
      </c>
      <c r="E49" s="18">
        <f t="shared" si="2"/>
        <v>395.89499999999998</v>
      </c>
      <c r="I49" s="40"/>
      <c r="J49" s="9"/>
    </row>
    <row r="50" spans="1:10">
      <c r="A50" t="s">
        <v>51</v>
      </c>
      <c r="D50" s="13">
        <v>404.49299999999999</v>
      </c>
      <c r="E50" s="18">
        <f t="shared" si="2"/>
        <v>410.89299999999997</v>
      </c>
      <c r="I50" s="40"/>
      <c r="J50" s="9"/>
    </row>
    <row r="51" spans="1:10">
      <c r="A51" t="s">
        <v>52</v>
      </c>
      <c r="D51" s="13">
        <v>419.49299999999999</v>
      </c>
      <c r="E51" s="18">
        <f t="shared" si="2"/>
        <v>425.89299999999997</v>
      </c>
      <c r="G51" s="31"/>
      <c r="I51" s="40"/>
      <c r="J51" s="9"/>
    </row>
    <row r="52" spans="1:10">
      <c r="A52" t="s">
        <v>53</v>
      </c>
      <c r="D52" s="13">
        <v>434.47</v>
      </c>
      <c r="E52" s="18">
        <f t="shared" si="2"/>
        <v>440.87</v>
      </c>
      <c r="G52" s="31"/>
      <c r="I52" s="40"/>
      <c r="J52" s="9"/>
    </row>
    <row r="53" spans="1:10">
      <c r="A53" t="s">
        <v>54</v>
      </c>
      <c r="D53" s="13">
        <v>449.49599999999998</v>
      </c>
      <c r="E53" s="18">
        <f t="shared" si="2"/>
        <v>455.89599999999996</v>
      </c>
      <c r="G53" s="31"/>
      <c r="I53" s="40"/>
      <c r="J53" s="9"/>
    </row>
    <row r="54" spans="1:10">
      <c r="A54" t="s">
        <v>55</v>
      </c>
      <c r="D54" s="16">
        <v>464.488</v>
      </c>
      <c r="E54" s="18">
        <f t="shared" si="2"/>
        <v>470.88799999999998</v>
      </c>
      <c r="G54" s="31"/>
      <c r="I54" s="40"/>
      <c r="J54" s="9"/>
    </row>
    <row r="55" spans="1:10">
      <c r="A55" t="s">
        <v>56</v>
      </c>
      <c r="D55" s="13">
        <v>479.48099999999999</v>
      </c>
      <c r="E55" s="18">
        <f t="shared" si="2"/>
        <v>485.88099999999997</v>
      </c>
      <c r="G55" s="31"/>
      <c r="I55" s="40"/>
      <c r="J55" s="9"/>
    </row>
    <row r="56" spans="1:10">
      <c r="A56" t="s">
        <v>57</v>
      </c>
      <c r="D56" s="13">
        <v>494.48500000000001</v>
      </c>
      <c r="E56" s="18">
        <f t="shared" si="2"/>
        <v>500.88499999999999</v>
      </c>
      <c r="G56" s="31"/>
      <c r="I56" s="40"/>
      <c r="J56" s="9"/>
    </row>
    <row r="57" spans="1:10">
      <c r="A57" t="s">
        <v>58</v>
      </c>
      <c r="D57" s="13">
        <v>509.50200000000001</v>
      </c>
      <c r="E57" s="18">
        <f t="shared" si="2"/>
        <v>515.90200000000004</v>
      </c>
      <c r="G57" s="31"/>
      <c r="I57" s="40"/>
      <c r="J57" s="9"/>
    </row>
    <row r="58" spans="1:10">
      <c r="A58" t="s">
        <v>59</v>
      </c>
      <c r="D58" s="13">
        <v>524.495</v>
      </c>
      <c r="E58" s="18">
        <f t="shared" si="2"/>
        <v>530.89499999999998</v>
      </c>
      <c r="G58" s="31"/>
      <c r="I58" s="40"/>
      <c r="J58" s="9"/>
    </row>
    <row r="59" spans="1:10">
      <c r="A59" t="s">
        <v>60</v>
      </c>
      <c r="D59" s="13">
        <v>539.495</v>
      </c>
      <c r="E59" s="18">
        <f t="shared" si="2"/>
        <v>545.89499999999998</v>
      </c>
      <c r="G59" s="31"/>
      <c r="I59" s="40"/>
      <c r="J59" s="9"/>
    </row>
    <row r="60" spans="1:10">
      <c r="A60" t="s">
        <v>61</v>
      </c>
      <c r="D60" s="13">
        <v>554.49199999999996</v>
      </c>
      <c r="E60" s="18">
        <f t="shared" si="2"/>
        <v>560.89199999999994</v>
      </c>
      <c r="G60" s="31"/>
      <c r="I60" s="40"/>
      <c r="J60" s="9"/>
    </row>
    <row r="61" spans="1:10">
      <c r="A61" t="s">
        <v>62</v>
      </c>
      <c r="D61" s="13">
        <v>569.49599999999998</v>
      </c>
      <c r="E61" s="18">
        <f t="shared" si="2"/>
        <v>575.89599999999996</v>
      </c>
      <c r="G61" s="31"/>
      <c r="I61" s="40"/>
      <c r="J61" s="9"/>
    </row>
    <row r="62" spans="1:10">
      <c r="A62" t="s">
        <v>63</v>
      </c>
      <c r="D62" s="13">
        <v>584.48800000000006</v>
      </c>
      <c r="E62" s="18">
        <f t="shared" si="2"/>
        <v>590.88800000000003</v>
      </c>
      <c r="G62" s="31"/>
      <c r="I62" s="40"/>
      <c r="J62" s="9"/>
    </row>
    <row r="63" spans="1:10" s="21" customFormat="1">
      <c r="A63" t="s">
        <v>64</v>
      </c>
      <c r="D63" s="13">
        <v>599.49900000000002</v>
      </c>
      <c r="E63" s="18">
        <f t="shared" si="2"/>
        <v>605.899</v>
      </c>
      <c r="G63" s="30"/>
      <c r="I63" s="43"/>
      <c r="J63" s="9"/>
    </row>
    <row r="64" spans="1:10">
      <c r="A64" s="21" t="str">
        <f>A8</f>
        <v>GPS02N</v>
      </c>
      <c r="D64" s="17">
        <f>D8</f>
        <v>601.58629999999994</v>
      </c>
      <c r="E64" s="17">
        <f>D64+6.4</f>
        <v>607.98629999999991</v>
      </c>
      <c r="G64" s="31"/>
      <c r="I64" s="40"/>
      <c r="J64" s="9"/>
    </row>
    <row r="65" spans="1:10">
      <c r="A65" t="s">
        <v>65</v>
      </c>
      <c r="D65" s="13">
        <v>614.49</v>
      </c>
      <c r="E65" s="18">
        <f t="shared" si="2"/>
        <v>620.89</v>
      </c>
      <c r="G65" s="31"/>
      <c r="I65" s="40"/>
      <c r="J65" s="9"/>
    </row>
    <row r="66" spans="1:10">
      <c r="A66" t="s">
        <v>66</v>
      </c>
      <c r="D66" s="13">
        <v>629.51599999999996</v>
      </c>
      <c r="E66" s="18">
        <f t="shared" si="2"/>
        <v>635.91599999999994</v>
      </c>
      <c r="G66" s="31"/>
      <c r="I66" s="40"/>
      <c r="J66" s="9"/>
    </row>
    <row r="67" spans="1:10">
      <c r="A67" t="s">
        <v>67</v>
      </c>
      <c r="D67" s="13">
        <v>644.49099999999999</v>
      </c>
      <c r="E67" s="18">
        <f t="shared" si="2"/>
        <v>650.89099999999996</v>
      </c>
      <c r="G67" s="31"/>
      <c r="I67" s="40"/>
      <c r="J67" s="9"/>
    </row>
    <row r="68" spans="1:10">
      <c r="A68" t="s">
        <v>68</v>
      </c>
      <c r="D68" s="13">
        <v>659.5</v>
      </c>
      <c r="E68" s="18">
        <f t="shared" si="2"/>
        <v>665.9</v>
      </c>
      <c r="G68" s="31"/>
      <c r="I68" s="40"/>
      <c r="J68" s="9"/>
    </row>
    <row r="69" spans="1:10">
      <c r="A69" t="s">
        <v>69</v>
      </c>
      <c r="D69" s="13">
        <v>674.49699999999996</v>
      </c>
      <c r="E69" s="18">
        <f t="shared" si="2"/>
        <v>680.89699999999993</v>
      </c>
      <c r="G69" s="31"/>
      <c r="I69" s="40"/>
      <c r="J69" s="9"/>
    </row>
    <row r="70" spans="1:10">
      <c r="A70" t="s">
        <v>70</v>
      </c>
      <c r="D70" s="13">
        <v>689.50599999999997</v>
      </c>
      <c r="E70" s="18">
        <f t="shared" si="2"/>
        <v>695.90599999999995</v>
      </c>
      <c r="G70" s="31"/>
      <c r="I70" s="40"/>
      <c r="J70" s="9"/>
    </row>
    <row r="71" spans="1:10">
      <c r="A71" t="s">
        <v>71</v>
      </c>
      <c r="D71" s="13">
        <v>704.5</v>
      </c>
      <c r="E71" s="18">
        <f t="shared" si="2"/>
        <v>710.9</v>
      </c>
      <c r="G71" s="31"/>
      <c r="I71" s="40"/>
      <c r="J71" s="9"/>
    </row>
    <row r="72" spans="1:10">
      <c r="A72" t="s">
        <v>72</v>
      </c>
      <c r="D72" s="13">
        <v>719.505</v>
      </c>
      <c r="E72" s="18">
        <f t="shared" si="2"/>
        <v>725.90499999999997</v>
      </c>
      <c r="G72" s="31"/>
      <c r="I72" s="40"/>
      <c r="J72" s="9"/>
    </row>
    <row r="73" spans="1:10">
      <c r="A73" t="s">
        <v>73</v>
      </c>
      <c r="D73" s="13">
        <v>734.49699999999996</v>
      </c>
      <c r="E73" s="18">
        <f t="shared" si="2"/>
        <v>740.89699999999993</v>
      </c>
      <c r="G73" s="31"/>
      <c r="I73" s="40"/>
      <c r="J73" s="9"/>
    </row>
    <row r="74" spans="1:10">
      <c r="A74" t="s">
        <v>74</v>
      </c>
      <c r="D74" s="13">
        <v>749.49699999999996</v>
      </c>
      <c r="E74" s="18">
        <f t="shared" si="2"/>
        <v>755.89699999999993</v>
      </c>
      <c r="G74" s="31"/>
      <c r="I74" s="40"/>
      <c r="J74" s="9"/>
    </row>
    <row r="75" spans="1:10">
      <c r="A75" t="s">
        <v>75</v>
      </c>
      <c r="D75" s="16">
        <v>764.49199999999996</v>
      </c>
      <c r="E75" s="18">
        <f t="shared" si="2"/>
        <v>770.89199999999994</v>
      </c>
      <c r="I75" s="40"/>
      <c r="J75" s="9"/>
    </row>
    <row r="76" spans="1:10">
      <c r="A76" t="s">
        <v>76</v>
      </c>
      <c r="D76" s="13">
        <v>779.49900000000002</v>
      </c>
      <c r="E76" s="18">
        <f t="shared" si="2"/>
        <v>785.899</v>
      </c>
      <c r="I76" s="40"/>
      <c r="J76" s="9"/>
    </row>
    <row r="77" spans="1:10">
      <c r="A77" t="s">
        <v>77</v>
      </c>
      <c r="D77" s="13">
        <v>794.49699999999996</v>
      </c>
      <c r="E77" s="18">
        <f t="shared" si="2"/>
        <v>800.89699999999993</v>
      </c>
      <c r="I77" s="40"/>
      <c r="J77" s="9"/>
    </row>
    <row r="78" spans="1:10">
      <c r="A78" t="s">
        <v>78</v>
      </c>
      <c r="D78" s="13">
        <v>809.51</v>
      </c>
      <c r="E78" s="18">
        <f t="shared" si="2"/>
        <v>815.91</v>
      </c>
      <c r="I78" s="40"/>
      <c r="J78" s="9"/>
    </row>
    <row r="79" spans="1:10">
      <c r="A79" t="s">
        <v>79</v>
      </c>
      <c r="D79" s="13">
        <v>824.50099999999998</v>
      </c>
      <c r="E79" s="18">
        <f t="shared" si="2"/>
        <v>830.90099999999995</v>
      </c>
      <c r="I79" s="40"/>
      <c r="J79" s="9"/>
    </row>
    <row r="80" spans="1:10">
      <c r="A80" t="s">
        <v>80</v>
      </c>
      <c r="D80" s="13">
        <v>839.51099999999997</v>
      </c>
      <c r="E80" s="18">
        <f t="shared" si="2"/>
        <v>845.91099999999994</v>
      </c>
      <c r="I80" s="40"/>
      <c r="J80" s="9"/>
    </row>
    <row r="81" spans="1:23">
      <c r="A81" s="21" t="str">
        <f>A9</f>
        <v>GPS03N</v>
      </c>
      <c r="D81" s="17">
        <f>D9</f>
        <v>841.59129999999993</v>
      </c>
      <c r="E81" s="17">
        <f>D81+6.4</f>
        <v>847.99129999999991</v>
      </c>
      <c r="I81" s="40"/>
      <c r="J81" s="9"/>
    </row>
    <row r="82" spans="1:23">
      <c r="A82" t="s">
        <v>81</v>
      </c>
      <c r="D82" s="13">
        <v>854.50699999999995</v>
      </c>
      <c r="E82" s="18">
        <f t="shared" si="2"/>
        <v>860.90699999999993</v>
      </c>
      <c r="I82" s="40"/>
      <c r="J82" s="9"/>
    </row>
    <row r="83" spans="1:23">
      <c r="A83" t="s">
        <v>82</v>
      </c>
      <c r="D83" s="13">
        <v>869.50599999999997</v>
      </c>
      <c r="E83" s="18">
        <f t="shared" si="2"/>
        <v>875.90599999999995</v>
      </c>
      <c r="I83" s="40"/>
      <c r="J83" s="9"/>
    </row>
    <row r="84" spans="1:23" s="21" customFormat="1">
      <c r="A84" t="s">
        <v>83</v>
      </c>
      <c r="D84" s="13">
        <v>884.48800000000006</v>
      </c>
      <c r="E84" s="18">
        <f t="shared" si="2"/>
        <v>890.88800000000003</v>
      </c>
      <c r="G84" s="30"/>
      <c r="I84" s="43"/>
      <c r="J84" s="9"/>
    </row>
    <row r="85" spans="1:23">
      <c r="A85" t="s">
        <v>84</v>
      </c>
      <c r="D85" s="13">
        <v>899.50400000000002</v>
      </c>
      <c r="E85" s="18">
        <f t="shared" si="2"/>
        <v>905.904</v>
      </c>
      <c r="I85" s="40"/>
      <c r="J85" s="9"/>
      <c r="W85" s="13"/>
    </row>
    <row r="86" spans="1:23">
      <c r="A86" t="s">
        <v>85</v>
      </c>
      <c r="D86" s="13">
        <v>914.50300000000004</v>
      </c>
      <c r="E86" s="18">
        <f t="shared" ref="E86:E149" si="3">D86+6.4</f>
        <v>920.90300000000002</v>
      </c>
      <c r="I86" s="40"/>
      <c r="J86" s="9"/>
      <c r="W86" s="13"/>
    </row>
    <row r="87" spans="1:23">
      <c r="A87" t="s">
        <v>86</v>
      </c>
      <c r="D87" s="13">
        <v>929.50900000000001</v>
      </c>
      <c r="E87" s="18">
        <f t="shared" si="3"/>
        <v>935.90899999999999</v>
      </c>
      <c r="I87" s="40"/>
      <c r="J87" s="9"/>
      <c r="W87" s="13"/>
    </row>
    <row r="88" spans="1:23">
      <c r="A88" t="s">
        <v>87</v>
      </c>
      <c r="D88" s="13">
        <v>944.48800000000006</v>
      </c>
      <c r="E88" s="18">
        <f t="shared" si="3"/>
        <v>950.88800000000003</v>
      </c>
      <c r="I88" s="40"/>
      <c r="J88" s="9"/>
      <c r="W88" s="13"/>
    </row>
    <row r="89" spans="1:23">
      <c r="A89" t="s">
        <v>88</v>
      </c>
      <c r="D89" s="13">
        <v>959.50400000000002</v>
      </c>
      <c r="E89" s="18">
        <f t="shared" si="3"/>
        <v>965.904</v>
      </c>
      <c r="I89" s="40"/>
      <c r="J89" s="9"/>
      <c r="W89" s="13"/>
    </row>
    <row r="90" spans="1:23">
      <c r="A90" t="s">
        <v>89</v>
      </c>
      <c r="D90" s="13">
        <v>974.49900000000002</v>
      </c>
      <c r="E90" s="18">
        <f t="shared" si="3"/>
        <v>980.899</v>
      </c>
      <c r="I90" s="40"/>
      <c r="J90" s="9"/>
      <c r="W90" s="13"/>
    </row>
    <row r="91" spans="1:23">
      <c r="A91" t="s">
        <v>90</v>
      </c>
      <c r="D91" s="13">
        <v>989.49199999999996</v>
      </c>
      <c r="E91" s="18">
        <f t="shared" si="3"/>
        <v>995.89199999999994</v>
      </c>
      <c r="I91" s="40"/>
      <c r="J91" s="9"/>
      <c r="W91" s="13"/>
    </row>
    <row r="92" spans="1:23">
      <c r="A92" t="s">
        <v>91</v>
      </c>
      <c r="D92" s="13">
        <v>1004.495</v>
      </c>
      <c r="E92" s="18">
        <f t="shared" si="3"/>
        <v>1010.895</v>
      </c>
      <c r="I92" s="40"/>
      <c r="J92" s="9"/>
      <c r="W92" s="13"/>
    </row>
    <row r="93" spans="1:23">
      <c r="A93" t="s">
        <v>92</v>
      </c>
      <c r="D93" s="13">
        <v>1019.496</v>
      </c>
      <c r="E93" s="18">
        <f t="shared" si="3"/>
        <v>1025.896</v>
      </c>
      <c r="G93" s="31"/>
      <c r="I93" s="40"/>
      <c r="J93" s="9"/>
      <c r="W93" s="13"/>
    </row>
    <row r="94" spans="1:23">
      <c r="A94" t="s">
        <v>93</v>
      </c>
      <c r="D94" s="16">
        <v>1034.4929999999999</v>
      </c>
      <c r="E94" s="18">
        <f t="shared" si="3"/>
        <v>1040.893</v>
      </c>
      <c r="G94" s="31"/>
      <c r="I94" s="40"/>
      <c r="J94" s="9"/>
      <c r="W94" s="13"/>
    </row>
    <row r="95" spans="1:23">
      <c r="A95" t="s">
        <v>94</v>
      </c>
      <c r="D95" s="13">
        <v>1049.499</v>
      </c>
      <c r="E95" s="18">
        <f t="shared" si="3"/>
        <v>1055.8990000000001</v>
      </c>
      <c r="G95" s="31"/>
      <c r="I95" s="40"/>
      <c r="J95" s="9"/>
      <c r="W95" s="13"/>
    </row>
    <row r="96" spans="1:23">
      <c r="A96" t="s">
        <v>95</v>
      </c>
      <c r="D96" s="13">
        <v>1064.4929999999999</v>
      </c>
      <c r="E96" s="18">
        <f t="shared" si="3"/>
        <v>1070.893</v>
      </c>
      <c r="G96" s="31"/>
      <c r="I96" s="40"/>
      <c r="J96" s="9"/>
      <c r="W96" s="13"/>
    </row>
    <row r="97" spans="1:23">
      <c r="A97" t="s">
        <v>96</v>
      </c>
      <c r="D97" s="13">
        <v>1079.499</v>
      </c>
      <c r="E97" s="18">
        <f t="shared" si="3"/>
        <v>1085.8990000000001</v>
      </c>
      <c r="G97" s="31"/>
      <c r="I97" s="40"/>
      <c r="J97" s="9"/>
      <c r="W97" s="13"/>
    </row>
    <row r="98" spans="1:23">
      <c r="A98" t="s">
        <v>97</v>
      </c>
      <c r="D98" s="13">
        <v>1094.492</v>
      </c>
      <c r="E98" s="18">
        <f t="shared" si="3"/>
        <v>1100.8920000000001</v>
      </c>
      <c r="G98" s="31"/>
      <c r="I98" s="40"/>
      <c r="J98" s="9"/>
      <c r="W98" s="13"/>
    </row>
    <row r="99" spans="1:23">
      <c r="A99" t="s">
        <v>98</v>
      </c>
      <c r="D99" s="13">
        <v>1109.502</v>
      </c>
      <c r="E99" s="18">
        <f t="shared" si="3"/>
        <v>1115.902</v>
      </c>
      <c r="G99" s="31"/>
      <c r="I99" s="40"/>
      <c r="J99" s="9"/>
      <c r="W99" s="13"/>
    </row>
    <row r="100" spans="1:23">
      <c r="A100" t="s">
        <v>99</v>
      </c>
      <c r="D100" s="13">
        <v>1124.5</v>
      </c>
      <c r="E100" s="18">
        <f t="shared" si="3"/>
        <v>1130.9000000000001</v>
      </c>
      <c r="G100" s="31"/>
      <c r="I100" s="40"/>
      <c r="J100" s="9"/>
      <c r="W100" s="13"/>
    </row>
    <row r="101" spans="1:23">
      <c r="A101" t="s">
        <v>100</v>
      </c>
      <c r="D101" s="13">
        <v>1139.502</v>
      </c>
      <c r="E101" s="18">
        <f t="shared" si="3"/>
        <v>1145.902</v>
      </c>
      <c r="G101" s="31"/>
      <c r="I101" s="40"/>
      <c r="J101" s="9"/>
      <c r="W101" s="13"/>
    </row>
    <row r="102" spans="1:23">
      <c r="A102" t="s">
        <v>101</v>
      </c>
      <c r="D102" s="13">
        <v>1154.502</v>
      </c>
      <c r="E102" s="18">
        <f t="shared" si="3"/>
        <v>1160.902</v>
      </c>
      <c r="G102" s="31"/>
      <c r="I102" s="40"/>
      <c r="J102" s="9"/>
      <c r="W102" s="13"/>
    </row>
    <row r="103" spans="1:23">
      <c r="A103" t="s">
        <v>102</v>
      </c>
      <c r="D103" s="13">
        <v>1169.501</v>
      </c>
      <c r="E103" s="18">
        <f t="shared" si="3"/>
        <v>1175.9010000000001</v>
      </c>
      <c r="G103" s="31"/>
      <c r="I103" s="40"/>
      <c r="J103" s="9"/>
      <c r="W103" s="13"/>
    </row>
    <row r="104" spans="1:23">
      <c r="A104" t="s">
        <v>103</v>
      </c>
      <c r="D104" s="13">
        <v>1184.509</v>
      </c>
      <c r="E104" s="18">
        <f t="shared" si="3"/>
        <v>1190.9090000000001</v>
      </c>
      <c r="G104" s="31"/>
      <c r="I104" s="40"/>
      <c r="J104" s="9"/>
      <c r="W104" s="13"/>
    </row>
    <row r="105" spans="1:23" s="21" customFormat="1">
      <c r="A105" t="s">
        <v>104</v>
      </c>
      <c r="D105" s="13">
        <v>1199.5070000000001</v>
      </c>
      <c r="E105" s="18">
        <f t="shared" si="3"/>
        <v>1205.9070000000002</v>
      </c>
      <c r="G105" s="30"/>
      <c r="I105" s="40"/>
      <c r="J105" s="9"/>
      <c r="W105" s="17"/>
    </row>
    <row r="106" spans="1:23">
      <c r="A106" s="21" t="str">
        <f>A10</f>
        <v>GPS04N</v>
      </c>
      <c r="D106" s="17">
        <f>D10</f>
        <v>1201.5931</v>
      </c>
      <c r="E106" s="17">
        <f>D106+6.4</f>
        <v>1207.9931000000001</v>
      </c>
      <c r="G106" s="31"/>
      <c r="I106" s="40"/>
      <c r="J106" s="9"/>
      <c r="W106" s="13"/>
    </row>
    <row r="107" spans="1:23">
      <c r="A107" t="s">
        <v>105</v>
      </c>
      <c r="D107" s="13">
        <v>1214.502</v>
      </c>
      <c r="E107" s="18">
        <f t="shared" si="3"/>
        <v>1220.902</v>
      </c>
      <c r="G107" s="31"/>
      <c r="I107" s="40"/>
      <c r="J107" s="9"/>
      <c r="W107" s="13"/>
    </row>
    <row r="108" spans="1:23">
      <c r="A108" t="s">
        <v>106</v>
      </c>
      <c r="D108" s="13">
        <v>1229.502</v>
      </c>
      <c r="E108" s="18">
        <f t="shared" si="3"/>
        <v>1235.902</v>
      </c>
      <c r="G108" s="31"/>
      <c r="I108" s="40"/>
      <c r="J108" s="9"/>
      <c r="W108" s="13"/>
    </row>
    <row r="109" spans="1:23">
      <c r="A109" t="s">
        <v>107</v>
      </c>
      <c r="D109" s="13">
        <v>1244.4939999999999</v>
      </c>
      <c r="E109" s="18">
        <f t="shared" si="3"/>
        <v>1250.894</v>
      </c>
      <c r="G109" s="31"/>
      <c r="I109" s="40"/>
      <c r="J109" s="9"/>
      <c r="W109" s="13"/>
    </row>
    <row r="110" spans="1:23">
      <c r="A110" t="s">
        <v>108</v>
      </c>
      <c r="D110" s="13">
        <v>1259.5150000000001</v>
      </c>
      <c r="E110" s="18">
        <f t="shared" si="3"/>
        <v>1265.9150000000002</v>
      </c>
      <c r="G110" s="31"/>
      <c r="I110" s="40"/>
      <c r="J110" s="9"/>
      <c r="W110" s="13"/>
    </row>
    <row r="111" spans="1:23">
      <c r="A111" t="s">
        <v>109</v>
      </c>
      <c r="D111" s="13">
        <v>1274.5029999999999</v>
      </c>
      <c r="E111" s="18">
        <f t="shared" si="3"/>
        <v>1280.903</v>
      </c>
      <c r="G111" s="31"/>
      <c r="I111" s="40"/>
      <c r="J111" s="9"/>
      <c r="W111" s="13"/>
    </row>
    <row r="112" spans="1:23">
      <c r="A112" t="s">
        <v>110</v>
      </c>
      <c r="D112" s="13">
        <v>1289.501</v>
      </c>
      <c r="E112" s="18">
        <f t="shared" si="3"/>
        <v>1295.9010000000001</v>
      </c>
      <c r="G112" s="31"/>
      <c r="I112" s="40"/>
      <c r="J112" s="9"/>
      <c r="W112" s="13"/>
    </row>
    <row r="113" spans="1:23">
      <c r="A113" t="s">
        <v>111</v>
      </c>
      <c r="D113" s="13">
        <v>1304.5</v>
      </c>
      <c r="E113" s="18">
        <f t="shared" si="3"/>
        <v>1310.9</v>
      </c>
      <c r="G113" s="31"/>
      <c r="I113" s="40"/>
      <c r="J113" s="9"/>
      <c r="W113" s="13"/>
    </row>
    <row r="114" spans="1:23">
      <c r="A114" t="s">
        <v>112</v>
      </c>
      <c r="D114" s="13">
        <v>1319.4929999999999</v>
      </c>
      <c r="E114" s="18">
        <f t="shared" si="3"/>
        <v>1325.893</v>
      </c>
      <c r="G114" s="31"/>
      <c r="I114" s="40"/>
      <c r="J114" s="9"/>
      <c r="W114" s="13"/>
    </row>
    <row r="115" spans="1:23">
      <c r="A115" t="s">
        <v>113</v>
      </c>
      <c r="D115" s="16">
        <v>1334.489</v>
      </c>
      <c r="E115" s="18">
        <f t="shared" si="3"/>
        <v>1340.8890000000001</v>
      </c>
      <c r="G115" s="31"/>
      <c r="I115" s="40"/>
      <c r="J115" s="9"/>
      <c r="W115" s="13"/>
    </row>
    <row r="116" spans="1:23">
      <c r="A116" t="s">
        <v>114</v>
      </c>
      <c r="D116" s="13">
        <v>1349.51</v>
      </c>
      <c r="E116" s="18">
        <f t="shared" si="3"/>
        <v>1355.91</v>
      </c>
      <c r="G116" s="31"/>
      <c r="I116" s="40"/>
      <c r="J116" s="9"/>
      <c r="W116" s="13"/>
    </row>
    <row r="117" spans="1:23">
      <c r="A117" t="s">
        <v>115</v>
      </c>
      <c r="D117" s="13">
        <v>1364.4960000000001</v>
      </c>
      <c r="E117" s="18">
        <f t="shared" si="3"/>
        <v>1370.8960000000002</v>
      </c>
      <c r="G117" s="27"/>
      <c r="I117" s="40"/>
      <c r="J117" s="9"/>
      <c r="W117" s="13"/>
    </row>
    <row r="118" spans="1:23">
      <c r="A118" t="s">
        <v>116</v>
      </c>
      <c r="D118" s="13">
        <v>1379.5</v>
      </c>
      <c r="E118" s="18">
        <f t="shared" si="3"/>
        <v>1385.9</v>
      </c>
      <c r="I118" s="40"/>
      <c r="J118" s="9"/>
      <c r="W118" s="13"/>
    </row>
    <row r="119" spans="1:23">
      <c r="A119" t="s">
        <v>117</v>
      </c>
      <c r="D119" s="13">
        <v>1394.4929999999999</v>
      </c>
      <c r="E119" s="18">
        <f t="shared" si="3"/>
        <v>1400.893</v>
      </c>
      <c r="I119" s="40"/>
      <c r="J119" s="9"/>
      <c r="W119" s="13"/>
    </row>
    <row r="120" spans="1:23">
      <c r="A120" t="s">
        <v>118</v>
      </c>
      <c r="D120" s="13">
        <v>1409.498</v>
      </c>
      <c r="E120" s="18">
        <f t="shared" si="3"/>
        <v>1415.8980000000001</v>
      </c>
      <c r="I120" s="40"/>
      <c r="J120" s="9"/>
      <c r="W120" s="13"/>
    </row>
    <row r="121" spans="1:23">
      <c r="A121" t="s">
        <v>119</v>
      </c>
      <c r="D121" s="13">
        <v>1424.492</v>
      </c>
      <c r="E121" s="18">
        <f t="shared" si="3"/>
        <v>1430.8920000000001</v>
      </c>
      <c r="I121" s="40"/>
      <c r="J121" s="9"/>
      <c r="W121" s="13"/>
    </row>
    <row r="122" spans="1:23">
      <c r="A122" t="s">
        <v>120</v>
      </c>
      <c r="D122" s="13">
        <v>1439.4960000000001</v>
      </c>
      <c r="E122" s="18">
        <f t="shared" si="3"/>
        <v>1445.8960000000002</v>
      </c>
      <c r="I122" s="40"/>
      <c r="J122" s="9"/>
      <c r="W122" s="13"/>
    </row>
    <row r="123" spans="1:23">
      <c r="A123" s="21" t="str">
        <f>A11</f>
        <v>GPS05N</v>
      </c>
      <c r="D123" s="17">
        <f>D11</f>
        <v>1441.5991000000001</v>
      </c>
      <c r="E123" s="17">
        <f>D123+6.4</f>
        <v>1447.9991000000002</v>
      </c>
      <c r="I123" s="40"/>
      <c r="J123" s="9"/>
      <c r="W123" s="13"/>
    </row>
    <row r="124" spans="1:23" s="21" customFormat="1">
      <c r="A124" t="s">
        <v>121</v>
      </c>
      <c r="D124" s="13">
        <v>1454.492</v>
      </c>
      <c r="E124" s="18">
        <f t="shared" si="3"/>
        <v>1460.8920000000001</v>
      </c>
      <c r="G124" s="30"/>
      <c r="I124" s="40"/>
      <c r="J124" s="9"/>
      <c r="W124" s="17"/>
    </row>
    <row r="125" spans="1:23">
      <c r="A125" t="s">
        <v>122</v>
      </c>
      <c r="D125" s="13">
        <v>1469.5029999999999</v>
      </c>
      <c r="E125" s="18">
        <f t="shared" si="3"/>
        <v>1475.903</v>
      </c>
      <c r="I125" s="40"/>
      <c r="J125" s="9"/>
      <c r="W125" s="13"/>
    </row>
    <row r="126" spans="1:23">
      <c r="A126" t="s">
        <v>123</v>
      </c>
      <c r="D126" s="13">
        <v>1484.498</v>
      </c>
      <c r="E126" s="18">
        <f t="shared" si="3"/>
        <v>1490.8980000000001</v>
      </c>
      <c r="I126" s="40"/>
      <c r="J126" s="9"/>
      <c r="W126" s="13"/>
    </row>
    <row r="127" spans="1:23">
      <c r="A127" t="s">
        <v>124</v>
      </c>
      <c r="D127" s="13">
        <v>1499.5029999999999</v>
      </c>
      <c r="E127" s="18">
        <f t="shared" si="3"/>
        <v>1505.903</v>
      </c>
      <c r="I127" s="40"/>
      <c r="J127" s="9"/>
      <c r="W127" s="13"/>
    </row>
    <row r="128" spans="1:23">
      <c r="A128" t="s">
        <v>125</v>
      </c>
      <c r="D128" s="13">
        <v>1514.4849999999999</v>
      </c>
      <c r="E128" s="18">
        <f t="shared" si="3"/>
        <v>1520.885</v>
      </c>
      <c r="I128" s="40"/>
      <c r="J128" s="9"/>
      <c r="W128" s="13"/>
    </row>
    <row r="129" spans="1:23">
      <c r="A129" t="s">
        <v>126</v>
      </c>
      <c r="D129" s="16">
        <v>1529.894</v>
      </c>
      <c r="E129" s="18">
        <f t="shared" si="3"/>
        <v>1536.2940000000001</v>
      </c>
      <c r="I129" s="40"/>
      <c r="J129" s="9"/>
      <c r="W129" s="15"/>
    </row>
    <row r="130" spans="1:23">
      <c r="A130" t="s">
        <v>127</v>
      </c>
      <c r="D130" s="16">
        <v>1544.0940000000001</v>
      </c>
      <c r="E130" s="18">
        <f t="shared" si="3"/>
        <v>1550.4940000000001</v>
      </c>
      <c r="I130" s="40"/>
      <c r="J130" s="9"/>
      <c r="W130" s="16"/>
    </row>
    <row r="131" spans="1:23">
      <c r="A131" t="s">
        <v>128</v>
      </c>
      <c r="D131" s="16">
        <v>1559.501</v>
      </c>
      <c r="E131" s="18">
        <f t="shared" si="3"/>
        <v>1565.9010000000001</v>
      </c>
      <c r="I131" s="40"/>
      <c r="J131" s="9"/>
      <c r="W131" s="16"/>
    </row>
    <row r="132" spans="1:23">
      <c r="A132" t="s">
        <v>129</v>
      </c>
      <c r="D132" s="13">
        <v>1574.482</v>
      </c>
      <c r="E132" s="18">
        <f t="shared" si="3"/>
        <v>1580.8820000000001</v>
      </c>
      <c r="G132" s="29"/>
      <c r="I132" s="40"/>
      <c r="J132" s="9"/>
      <c r="W132" s="16"/>
    </row>
    <row r="133" spans="1:23">
      <c r="A133" t="s">
        <v>130</v>
      </c>
      <c r="D133" s="13">
        <v>1589.4949999999999</v>
      </c>
      <c r="E133" s="18">
        <f t="shared" si="3"/>
        <v>1595.895</v>
      </c>
      <c r="I133" s="40"/>
      <c r="J133" s="9"/>
      <c r="W133" s="16"/>
    </row>
    <row r="134" spans="1:23">
      <c r="A134" t="s">
        <v>131</v>
      </c>
      <c r="D134" s="16">
        <v>1604.491</v>
      </c>
      <c r="E134" s="18">
        <f t="shared" si="3"/>
        <v>1610.8910000000001</v>
      </c>
      <c r="I134" s="40"/>
      <c r="J134" s="9"/>
      <c r="W134" s="16"/>
    </row>
    <row r="135" spans="1:23">
      <c r="A135" t="s">
        <v>132</v>
      </c>
      <c r="D135" s="16">
        <v>1619.4860000000001</v>
      </c>
      <c r="E135" s="18">
        <f t="shared" si="3"/>
        <v>1625.8860000000002</v>
      </c>
      <c r="I135" s="40"/>
      <c r="J135" s="9"/>
      <c r="U135" s="12"/>
      <c r="V135" s="12"/>
      <c r="W135" s="16"/>
    </row>
    <row r="136" spans="1:23">
      <c r="A136" t="s">
        <v>133</v>
      </c>
      <c r="D136" s="16">
        <v>1634.4780000000001</v>
      </c>
      <c r="E136" s="18">
        <f t="shared" si="3"/>
        <v>1640.8780000000002</v>
      </c>
      <c r="I136" s="40"/>
      <c r="J136" s="9"/>
      <c r="U136" s="12"/>
      <c r="V136" s="17"/>
      <c r="W136" s="16"/>
    </row>
    <row r="137" spans="1:23">
      <c r="A137" t="s">
        <v>134</v>
      </c>
      <c r="D137" s="16">
        <v>1649.4870000000001</v>
      </c>
      <c r="E137" s="18">
        <f t="shared" si="3"/>
        <v>1655.8870000000002</v>
      </c>
      <c r="I137" s="40"/>
      <c r="J137" s="9"/>
      <c r="U137" s="12"/>
      <c r="V137" s="17"/>
      <c r="W137" s="16"/>
    </row>
    <row r="138" spans="1:23">
      <c r="A138" t="s">
        <v>135</v>
      </c>
      <c r="D138" s="13">
        <v>1664.4880000000001</v>
      </c>
      <c r="E138" s="18">
        <f t="shared" si="3"/>
        <v>1670.8880000000001</v>
      </c>
      <c r="I138" s="40"/>
      <c r="J138" s="9"/>
      <c r="U138" s="12"/>
      <c r="V138" s="12"/>
      <c r="W138" s="16"/>
    </row>
    <row r="139" spans="1:23">
      <c r="A139" t="s">
        <v>136</v>
      </c>
      <c r="D139" s="13">
        <v>1679.4960000000001</v>
      </c>
      <c r="E139" s="18">
        <f t="shared" si="3"/>
        <v>1685.8960000000002</v>
      </c>
      <c r="I139" s="40"/>
      <c r="J139" s="9"/>
      <c r="U139" s="12"/>
      <c r="V139" s="12"/>
      <c r="W139" s="16"/>
    </row>
    <row r="140" spans="1:23">
      <c r="A140" t="s">
        <v>137</v>
      </c>
      <c r="D140" s="13">
        <v>1694.489</v>
      </c>
      <c r="E140" s="18">
        <f t="shared" si="3"/>
        <v>1700.8890000000001</v>
      </c>
      <c r="I140" s="40"/>
      <c r="J140" s="9"/>
      <c r="U140" s="12"/>
      <c r="V140" s="12"/>
      <c r="W140" s="16"/>
    </row>
    <row r="141" spans="1:23">
      <c r="A141" t="s">
        <v>138</v>
      </c>
      <c r="D141" s="13">
        <v>1709.4970000000001</v>
      </c>
      <c r="E141" s="18">
        <f t="shared" si="3"/>
        <v>1715.8970000000002</v>
      </c>
      <c r="I141" s="40"/>
      <c r="J141" s="9"/>
      <c r="U141" s="12"/>
      <c r="V141" s="12"/>
      <c r="W141" s="16"/>
    </row>
    <row r="142" spans="1:23">
      <c r="A142" t="s">
        <v>139</v>
      </c>
      <c r="D142" s="13">
        <v>1724.491</v>
      </c>
      <c r="E142" s="18">
        <f t="shared" si="3"/>
        <v>1730.8910000000001</v>
      </c>
      <c r="I142" s="40"/>
      <c r="J142" s="9"/>
      <c r="U142" s="12"/>
      <c r="V142" s="12"/>
      <c r="W142" s="16"/>
    </row>
    <row r="143" spans="1:23">
      <c r="A143" t="s">
        <v>140</v>
      </c>
      <c r="D143" s="13">
        <v>1739.4880000000001</v>
      </c>
      <c r="E143" s="18">
        <f t="shared" si="3"/>
        <v>1745.8880000000001</v>
      </c>
      <c r="I143" s="40"/>
      <c r="J143" s="9"/>
      <c r="U143" s="12"/>
      <c r="V143" s="12"/>
      <c r="W143" s="16"/>
    </row>
    <row r="144" spans="1:23">
      <c r="A144" t="s">
        <v>141</v>
      </c>
      <c r="D144" s="13">
        <v>1754.4839999999999</v>
      </c>
      <c r="E144" s="18">
        <f t="shared" si="3"/>
        <v>1760.884</v>
      </c>
      <c r="I144" s="40"/>
      <c r="J144" s="9"/>
      <c r="U144" s="12"/>
      <c r="V144" s="12"/>
      <c r="W144" s="16"/>
    </row>
    <row r="145" spans="1:23">
      <c r="A145" t="s">
        <v>142</v>
      </c>
      <c r="D145" s="13">
        <v>1769.4880000000001</v>
      </c>
      <c r="E145" s="18">
        <f t="shared" si="3"/>
        <v>1775.8880000000001</v>
      </c>
      <c r="I145" s="40"/>
      <c r="J145" s="9"/>
      <c r="U145" s="12"/>
      <c r="V145" s="12"/>
      <c r="W145" s="16"/>
    </row>
    <row r="146" spans="1:23">
      <c r="A146" s="21" t="str">
        <f>A12</f>
        <v>GPS06N</v>
      </c>
      <c r="D146" s="17">
        <f>D12</f>
        <v>1771.5899000000002</v>
      </c>
      <c r="E146" s="17">
        <f>D146+6.4</f>
        <v>1777.9899000000003</v>
      </c>
      <c r="G146" s="30">
        <f>'rilievo iniziale 2001 '!G146+B12-'rilievo iniziale 2001 '!B12</f>
        <v>-0.59528963599999685</v>
      </c>
      <c r="I146" s="43"/>
      <c r="J146" s="9">
        <f>G146*500</f>
        <v>-297.64481799999839</v>
      </c>
      <c r="U146" s="12"/>
      <c r="V146" s="12"/>
      <c r="W146" s="16"/>
    </row>
    <row r="147" spans="1:23" s="21" customFormat="1">
      <c r="A147" t="s">
        <v>143</v>
      </c>
      <c r="D147" s="13">
        <v>1784.4770000000001</v>
      </c>
      <c r="E147" s="18">
        <f t="shared" si="3"/>
        <v>1790.8770000000002</v>
      </c>
      <c r="G147" s="30"/>
      <c r="I147" s="43"/>
      <c r="J147" s="9"/>
      <c r="U147" s="22"/>
      <c r="V147" s="22"/>
      <c r="W147" s="17"/>
    </row>
    <row r="148" spans="1:23">
      <c r="A148" t="s">
        <v>144</v>
      </c>
      <c r="D148" s="13">
        <v>1799.4949999999999</v>
      </c>
      <c r="E148" s="18">
        <f t="shared" si="3"/>
        <v>1805.895</v>
      </c>
      <c r="I148" s="40"/>
      <c r="J148" s="9"/>
      <c r="U148" s="12"/>
      <c r="V148" s="12"/>
      <c r="W148" s="16"/>
    </row>
    <row r="149" spans="1:23">
      <c r="A149" t="s">
        <v>145</v>
      </c>
      <c r="D149" s="13">
        <v>1814.492</v>
      </c>
      <c r="E149" s="18">
        <f t="shared" si="3"/>
        <v>1820.8920000000001</v>
      </c>
      <c r="I149" s="40"/>
      <c r="J149" s="9"/>
      <c r="U149" s="12"/>
      <c r="V149" s="12"/>
      <c r="W149" s="16"/>
    </row>
    <row r="150" spans="1:23">
      <c r="A150" t="s">
        <v>146</v>
      </c>
      <c r="D150" s="13">
        <v>1829.489</v>
      </c>
      <c r="E150" s="18">
        <f t="shared" ref="E150:E213" si="4">D150+6.4</f>
        <v>1835.8890000000001</v>
      </c>
      <c r="I150" s="40"/>
      <c r="J150" s="9"/>
      <c r="U150" s="12"/>
      <c r="V150" s="12"/>
      <c r="W150" s="16"/>
    </row>
    <row r="151" spans="1:23">
      <c r="A151" t="s">
        <v>147</v>
      </c>
      <c r="D151" s="13">
        <v>1844.4870000000001</v>
      </c>
      <c r="E151" s="18">
        <f t="shared" si="4"/>
        <v>1850.8870000000002</v>
      </c>
      <c r="I151" s="40"/>
      <c r="J151" s="9"/>
      <c r="U151" s="12"/>
      <c r="V151" s="12"/>
      <c r="W151" s="16"/>
    </row>
    <row r="152" spans="1:23">
      <c r="A152" t="s">
        <v>148</v>
      </c>
      <c r="D152" s="13">
        <v>1859.4860000000001</v>
      </c>
      <c r="E152" s="18">
        <f t="shared" si="4"/>
        <v>1865.8860000000002</v>
      </c>
      <c r="I152" s="40"/>
      <c r="J152" s="9"/>
      <c r="U152" s="12"/>
      <c r="V152" s="12"/>
      <c r="W152" s="16"/>
    </row>
    <row r="153" spans="1:23">
      <c r="A153" t="s">
        <v>149</v>
      </c>
      <c r="D153" s="13">
        <v>1874.4839999999999</v>
      </c>
      <c r="E153" s="18">
        <f t="shared" si="4"/>
        <v>1880.884</v>
      </c>
      <c r="I153" s="40"/>
      <c r="J153" s="9"/>
      <c r="U153" s="12"/>
      <c r="V153" s="12"/>
      <c r="W153" s="16"/>
    </row>
    <row r="154" spans="1:23">
      <c r="A154" t="s">
        <v>150</v>
      </c>
      <c r="D154" s="13">
        <v>1889.492</v>
      </c>
      <c r="E154" s="18">
        <f t="shared" si="4"/>
        <v>1895.8920000000001</v>
      </c>
      <c r="I154" s="40"/>
      <c r="J154" s="9"/>
      <c r="U154" s="12"/>
      <c r="V154" s="12"/>
      <c r="W154" s="16"/>
    </row>
    <row r="155" spans="1:23">
      <c r="A155" t="s">
        <v>151</v>
      </c>
      <c r="D155" s="13">
        <v>1904.4939999999999</v>
      </c>
      <c r="E155" s="18">
        <f t="shared" si="4"/>
        <v>1910.894</v>
      </c>
      <c r="I155" s="40"/>
      <c r="J155" s="9"/>
      <c r="U155" s="12"/>
      <c r="V155" s="12"/>
      <c r="W155" s="16"/>
    </row>
    <row r="156" spans="1:23">
      <c r="A156" t="s">
        <v>152</v>
      </c>
      <c r="D156" s="13">
        <v>1919.49</v>
      </c>
      <c r="E156" s="18">
        <f t="shared" si="4"/>
        <v>1925.89</v>
      </c>
      <c r="G156" s="29"/>
      <c r="I156" s="40"/>
      <c r="J156" s="9"/>
      <c r="U156" s="12"/>
      <c r="V156" s="12"/>
      <c r="W156" s="16"/>
    </row>
    <row r="157" spans="1:23">
      <c r="A157" t="s">
        <v>153</v>
      </c>
      <c r="D157" s="16">
        <v>1934.491</v>
      </c>
      <c r="E157" s="18">
        <f t="shared" si="4"/>
        <v>1940.8910000000001</v>
      </c>
      <c r="G157" s="29"/>
      <c r="I157" s="40"/>
      <c r="J157" s="9"/>
      <c r="U157" s="12"/>
      <c r="V157" s="17"/>
      <c r="W157" s="16"/>
    </row>
    <row r="158" spans="1:23">
      <c r="A158" t="s">
        <v>154</v>
      </c>
      <c r="D158" s="16">
        <v>1949.4939999999999</v>
      </c>
      <c r="E158" s="18">
        <f t="shared" si="4"/>
        <v>1955.894</v>
      </c>
      <c r="G158" s="29"/>
      <c r="I158" s="40"/>
      <c r="J158" s="9"/>
      <c r="U158" s="12"/>
      <c r="V158" s="17"/>
      <c r="W158" s="16"/>
    </row>
    <row r="159" spans="1:23">
      <c r="A159" t="s">
        <v>155</v>
      </c>
      <c r="D159" s="13">
        <v>1964.489</v>
      </c>
      <c r="E159" s="18">
        <f t="shared" si="4"/>
        <v>1970.8890000000001</v>
      </c>
      <c r="G159" s="29"/>
      <c r="I159" s="40"/>
      <c r="J159" s="9"/>
      <c r="U159" s="12"/>
      <c r="V159" s="12"/>
      <c r="W159" s="16"/>
    </row>
    <row r="160" spans="1:23">
      <c r="A160" t="s">
        <v>156</v>
      </c>
      <c r="D160" s="13">
        <v>1979.4849999999999</v>
      </c>
      <c r="E160" s="18">
        <f t="shared" si="4"/>
        <v>1985.885</v>
      </c>
      <c r="G160" s="29"/>
      <c r="I160" s="40"/>
      <c r="J160" s="9"/>
      <c r="U160" s="12"/>
      <c r="V160" s="12"/>
      <c r="W160" s="16"/>
    </row>
    <row r="161" spans="1:23">
      <c r="A161" t="s">
        <v>157</v>
      </c>
      <c r="D161" s="13">
        <v>1994.4870000000001</v>
      </c>
      <c r="E161" s="18">
        <f t="shared" si="4"/>
        <v>2000.8870000000002</v>
      </c>
      <c r="G161" s="29"/>
      <c r="I161" s="40"/>
      <c r="J161" s="9"/>
      <c r="U161" s="12"/>
      <c r="V161" s="12"/>
      <c r="W161" s="16"/>
    </row>
    <row r="162" spans="1:23">
      <c r="A162" t="s">
        <v>158</v>
      </c>
      <c r="D162" s="13">
        <v>2009.492</v>
      </c>
      <c r="E162" s="18">
        <f t="shared" si="4"/>
        <v>2015.8920000000001</v>
      </c>
      <c r="G162" s="29"/>
      <c r="I162" s="40"/>
      <c r="J162" s="9"/>
      <c r="U162" s="12"/>
      <c r="V162" s="12"/>
      <c r="W162" s="16"/>
    </row>
    <row r="163" spans="1:23">
      <c r="A163" t="s">
        <v>159</v>
      </c>
      <c r="D163" s="13">
        <v>2024.492</v>
      </c>
      <c r="E163" s="18">
        <f t="shared" si="4"/>
        <v>2030.8920000000001</v>
      </c>
      <c r="G163" s="29"/>
      <c r="I163" s="40"/>
      <c r="J163" s="9"/>
      <c r="U163" s="12"/>
      <c r="V163" s="12"/>
      <c r="W163" s="16"/>
    </row>
    <row r="164" spans="1:23">
      <c r="A164" t="s">
        <v>160</v>
      </c>
      <c r="D164" s="13">
        <v>2039.4880000000001</v>
      </c>
      <c r="E164" s="18">
        <f t="shared" si="4"/>
        <v>2045.8880000000001</v>
      </c>
      <c r="G164" s="29"/>
      <c r="I164" s="40"/>
      <c r="J164" s="9"/>
      <c r="U164" s="12"/>
      <c r="V164" s="12"/>
      <c r="W164" s="16"/>
    </row>
    <row r="165" spans="1:23">
      <c r="A165" t="s">
        <v>161</v>
      </c>
      <c r="D165" s="13">
        <v>2054.4830000000002</v>
      </c>
      <c r="E165" s="18">
        <f t="shared" si="4"/>
        <v>2060.8830000000003</v>
      </c>
      <c r="G165" s="29"/>
      <c r="I165" s="40"/>
      <c r="J165" s="9"/>
      <c r="U165" s="12"/>
      <c r="V165" s="12"/>
      <c r="W165" s="16"/>
    </row>
    <row r="166" spans="1:23">
      <c r="A166" t="s">
        <v>162</v>
      </c>
      <c r="D166" s="13">
        <v>2069.4929999999999</v>
      </c>
      <c r="E166" s="18">
        <f t="shared" si="4"/>
        <v>2075.893</v>
      </c>
      <c r="G166" s="29"/>
      <c r="I166" s="40"/>
      <c r="J166" s="9"/>
      <c r="U166" s="12"/>
      <c r="V166" s="12"/>
      <c r="W166" s="16"/>
    </row>
    <row r="167" spans="1:23">
      <c r="A167" t="s">
        <v>163</v>
      </c>
      <c r="D167" s="13">
        <v>2084.4960000000001</v>
      </c>
      <c r="E167" s="18">
        <f t="shared" si="4"/>
        <v>2090.8960000000002</v>
      </c>
      <c r="G167" s="29"/>
      <c r="I167" s="40"/>
      <c r="J167" s="9"/>
      <c r="U167" s="12"/>
      <c r="V167" s="12"/>
      <c r="W167" s="16"/>
    </row>
    <row r="168" spans="1:23">
      <c r="A168" t="s">
        <v>164</v>
      </c>
      <c r="B168" s="21"/>
      <c r="C168" s="21"/>
      <c r="D168" s="13">
        <v>2099.4969999999998</v>
      </c>
      <c r="E168" s="18">
        <f t="shared" si="4"/>
        <v>2105.8969999999999</v>
      </c>
      <c r="G168" s="30"/>
      <c r="I168" s="40"/>
      <c r="J168" s="9"/>
      <c r="U168" s="12"/>
      <c r="V168" s="12"/>
      <c r="W168" s="16"/>
    </row>
    <row r="169" spans="1:23">
      <c r="A169" s="21" t="str">
        <f>A13</f>
        <v>GPS07N</v>
      </c>
      <c r="D169" s="17">
        <f>D13</f>
        <v>2101.5866000000001</v>
      </c>
      <c r="E169" s="17">
        <f>D169+6.4</f>
        <v>2107.9866000000002</v>
      </c>
      <c r="G169" s="29"/>
      <c r="I169" s="40"/>
      <c r="J169" s="9"/>
      <c r="U169" s="12"/>
      <c r="V169" s="12"/>
      <c r="W169" s="16"/>
    </row>
    <row r="170" spans="1:23">
      <c r="A170" t="s">
        <v>165</v>
      </c>
      <c r="D170" s="13">
        <v>2114.4879999999998</v>
      </c>
      <c r="E170" s="18">
        <f t="shared" si="4"/>
        <v>2120.8879999999999</v>
      </c>
      <c r="G170" s="29"/>
      <c r="I170" s="40"/>
      <c r="J170" s="9"/>
      <c r="U170" s="12"/>
      <c r="V170" s="12"/>
      <c r="W170" s="16"/>
    </row>
    <row r="171" spans="1:23">
      <c r="A171" t="s">
        <v>166</v>
      </c>
      <c r="D171" s="13">
        <v>2129.4899999999998</v>
      </c>
      <c r="E171" s="18">
        <f t="shared" si="4"/>
        <v>2135.89</v>
      </c>
      <c r="G171" s="29"/>
      <c r="I171" s="40"/>
      <c r="J171" s="9"/>
      <c r="T171" s="12"/>
      <c r="U171" s="12"/>
      <c r="V171" s="12"/>
      <c r="W171" s="16"/>
    </row>
    <row r="172" spans="1:23">
      <c r="A172" t="s">
        <v>167</v>
      </c>
      <c r="D172" s="13">
        <v>2144.4929999999999</v>
      </c>
      <c r="E172" s="18">
        <f t="shared" si="4"/>
        <v>2150.893</v>
      </c>
      <c r="G172" s="29"/>
      <c r="I172" s="40"/>
      <c r="J172" s="9"/>
      <c r="T172" s="12"/>
      <c r="U172" s="17"/>
      <c r="V172" s="12"/>
      <c r="W172" s="16"/>
    </row>
    <row r="173" spans="1:23">
      <c r="A173" t="s">
        <v>168</v>
      </c>
      <c r="D173" s="13">
        <v>2159.491</v>
      </c>
      <c r="E173" s="18">
        <f t="shared" si="4"/>
        <v>2165.8910000000001</v>
      </c>
      <c r="G173" s="29"/>
      <c r="I173" s="40"/>
      <c r="J173" s="9"/>
      <c r="T173" s="12"/>
      <c r="U173" s="17"/>
      <c r="V173" s="12"/>
      <c r="W173" s="16"/>
    </row>
    <row r="174" spans="1:23">
      <c r="A174" t="s">
        <v>169</v>
      </c>
      <c r="D174" s="13">
        <v>2174.489</v>
      </c>
      <c r="E174" s="18">
        <f t="shared" si="4"/>
        <v>2180.8890000000001</v>
      </c>
      <c r="G174" s="29"/>
      <c r="I174" s="40"/>
      <c r="J174" s="9"/>
      <c r="T174" s="12"/>
      <c r="U174" s="17"/>
      <c r="V174" s="12"/>
      <c r="W174" s="16"/>
    </row>
    <row r="175" spans="1:23">
      <c r="A175" t="s">
        <v>170</v>
      </c>
      <c r="D175" s="13">
        <v>2189.4949999999999</v>
      </c>
      <c r="E175" s="18">
        <f t="shared" si="4"/>
        <v>2195.895</v>
      </c>
      <c r="G175" s="29"/>
      <c r="I175" s="40"/>
      <c r="J175" s="9"/>
      <c r="T175" s="12"/>
      <c r="U175" s="17"/>
      <c r="V175" s="12"/>
      <c r="W175" s="16"/>
    </row>
    <row r="176" spans="1:23">
      <c r="A176" t="s">
        <v>171</v>
      </c>
      <c r="D176" s="13">
        <v>2204.4899999999998</v>
      </c>
      <c r="E176" s="18">
        <f t="shared" si="4"/>
        <v>2210.89</v>
      </c>
      <c r="G176" s="29"/>
      <c r="I176" s="40"/>
      <c r="J176" s="9"/>
      <c r="T176" s="12"/>
      <c r="U176" s="12"/>
      <c r="V176" s="12"/>
      <c r="W176" s="16"/>
    </row>
    <row r="177" spans="1:23">
      <c r="A177" t="s">
        <v>172</v>
      </c>
      <c r="D177" s="13">
        <v>2219.5</v>
      </c>
      <c r="E177" s="18">
        <f t="shared" si="4"/>
        <v>2225.9</v>
      </c>
      <c r="G177" s="29"/>
      <c r="I177" s="40"/>
      <c r="J177" s="9"/>
      <c r="L177" s="29"/>
      <c r="M177" s="9"/>
      <c r="T177" s="12"/>
      <c r="U177" s="12"/>
      <c r="V177" s="12"/>
      <c r="W177" s="16"/>
    </row>
    <row r="178" spans="1:23">
      <c r="A178" t="s">
        <v>173</v>
      </c>
      <c r="D178" s="13">
        <v>2234.5039999999999</v>
      </c>
      <c r="E178" s="18">
        <f t="shared" si="4"/>
        <v>2240.904</v>
      </c>
      <c r="G178" s="29"/>
      <c r="I178" s="40"/>
      <c r="J178" s="9"/>
      <c r="L178" s="29"/>
      <c r="M178" s="9"/>
      <c r="T178" s="12"/>
      <c r="U178" s="17"/>
      <c r="V178" s="17"/>
      <c r="W178" s="16"/>
    </row>
    <row r="179" spans="1:23">
      <c r="A179" t="s">
        <v>174</v>
      </c>
      <c r="D179" s="16">
        <v>2249.4789999999998</v>
      </c>
      <c r="E179" s="18">
        <f t="shared" si="4"/>
        <v>2255.8789999999999</v>
      </c>
      <c r="G179" s="29"/>
      <c r="I179" s="40"/>
      <c r="J179" s="9"/>
      <c r="L179" s="29"/>
      <c r="M179" s="9"/>
      <c r="T179" s="12"/>
      <c r="U179" s="17"/>
      <c r="V179" s="17"/>
      <c r="W179" s="16"/>
    </row>
    <row r="180" spans="1:23">
      <c r="A180" t="s">
        <v>175</v>
      </c>
      <c r="D180" s="16">
        <v>2264.473</v>
      </c>
      <c r="E180" s="18">
        <f t="shared" si="4"/>
        <v>2270.873</v>
      </c>
      <c r="I180" s="40"/>
      <c r="J180" s="9"/>
      <c r="L180" s="29"/>
      <c r="T180" s="12"/>
      <c r="U180" s="17"/>
      <c r="V180" s="12"/>
      <c r="W180" s="16"/>
    </row>
    <row r="181" spans="1:23">
      <c r="A181" t="s">
        <v>176</v>
      </c>
      <c r="D181" s="13">
        <v>2279.4870000000001</v>
      </c>
      <c r="E181" s="18">
        <f t="shared" si="4"/>
        <v>2285.8870000000002</v>
      </c>
      <c r="I181" s="40"/>
      <c r="J181" s="9"/>
      <c r="L181" s="29"/>
      <c r="T181" s="12"/>
      <c r="U181" s="12"/>
      <c r="V181" s="12"/>
      <c r="W181" s="16"/>
    </row>
    <row r="182" spans="1:23">
      <c r="A182" t="s">
        <v>177</v>
      </c>
      <c r="D182" s="13">
        <v>2294.4830000000002</v>
      </c>
      <c r="E182" s="18">
        <f t="shared" si="4"/>
        <v>2300.8830000000003</v>
      </c>
      <c r="I182" s="40"/>
      <c r="J182" s="9"/>
      <c r="L182" s="29"/>
      <c r="U182" s="12"/>
      <c r="V182" s="12"/>
      <c r="W182" s="16"/>
    </row>
    <row r="183" spans="1:23">
      <c r="A183" t="s">
        <v>178</v>
      </c>
      <c r="D183" s="13">
        <v>2309.491</v>
      </c>
      <c r="E183" s="18">
        <f t="shared" si="4"/>
        <v>2315.8910000000001</v>
      </c>
      <c r="I183" s="40"/>
      <c r="J183" s="9"/>
      <c r="L183" s="29"/>
      <c r="U183" s="12"/>
      <c r="V183" s="12"/>
      <c r="W183" s="16"/>
    </row>
    <row r="184" spans="1:23">
      <c r="A184" t="s">
        <v>179</v>
      </c>
      <c r="D184" s="13">
        <v>2324.489</v>
      </c>
      <c r="E184" s="18">
        <f t="shared" si="4"/>
        <v>2330.8890000000001</v>
      </c>
      <c r="I184" s="40"/>
      <c r="J184" s="9"/>
      <c r="L184" s="29"/>
      <c r="U184" s="12"/>
      <c r="V184" s="12"/>
      <c r="W184" s="16"/>
    </row>
    <row r="185" spans="1:23">
      <c r="A185" t="s">
        <v>180</v>
      </c>
      <c r="D185" s="13">
        <v>2339.489</v>
      </c>
      <c r="E185" s="18">
        <f t="shared" si="4"/>
        <v>2345.8890000000001</v>
      </c>
      <c r="I185" s="40"/>
      <c r="J185" s="9"/>
      <c r="L185" s="29"/>
      <c r="U185" s="12"/>
      <c r="V185" s="12"/>
      <c r="W185" s="16"/>
    </row>
    <row r="186" spans="1:23">
      <c r="A186" t="s">
        <v>181</v>
      </c>
      <c r="D186" s="13">
        <v>2354.482</v>
      </c>
      <c r="E186" s="18">
        <f t="shared" si="4"/>
        <v>2360.8820000000001</v>
      </c>
      <c r="I186" s="40"/>
      <c r="J186" s="9"/>
      <c r="L186" s="29"/>
      <c r="U186" s="12"/>
      <c r="V186" s="12"/>
      <c r="W186" s="16"/>
    </row>
    <row r="187" spans="1:23">
      <c r="A187" t="s">
        <v>182</v>
      </c>
      <c r="D187" s="13">
        <v>2369.491</v>
      </c>
      <c r="E187" s="18">
        <f t="shared" si="4"/>
        <v>2375.8910000000001</v>
      </c>
      <c r="I187" s="40"/>
      <c r="J187" s="9"/>
      <c r="L187" s="29"/>
      <c r="U187" s="12"/>
      <c r="V187" s="12"/>
      <c r="W187" s="16"/>
    </row>
    <row r="188" spans="1:23">
      <c r="A188" t="s">
        <v>183</v>
      </c>
      <c r="D188" s="13">
        <v>2384.4859999999999</v>
      </c>
      <c r="E188" s="18">
        <f t="shared" si="4"/>
        <v>2390.886</v>
      </c>
      <c r="I188" s="40"/>
      <c r="J188" s="9"/>
      <c r="L188" s="29"/>
      <c r="U188" s="12"/>
      <c r="V188" s="12"/>
      <c r="W188" s="16"/>
    </row>
    <row r="189" spans="1:23" s="21" customFormat="1">
      <c r="A189" t="s">
        <v>184</v>
      </c>
      <c r="D189" s="13">
        <v>2399.4929999999999</v>
      </c>
      <c r="E189" s="18">
        <f t="shared" si="4"/>
        <v>2405.893</v>
      </c>
      <c r="G189" s="30"/>
      <c r="I189" s="40"/>
      <c r="J189" s="9"/>
      <c r="L189" s="44"/>
      <c r="U189" s="22"/>
      <c r="V189" s="22"/>
      <c r="W189" s="16"/>
    </row>
    <row r="190" spans="1:23">
      <c r="A190" s="21" t="str">
        <f>A14</f>
        <v>GPS08N</v>
      </c>
      <c r="D190" s="17">
        <f>D14</f>
        <v>2401.5763000000002</v>
      </c>
      <c r="E190" s="17">
        <f>D190+6.4</f>
        <v>2407.9763000000003</v>
      </c>
      <c r="I190" s="40"/>
      <c r="J190" s="9"/>
      <c r="U190" s="12"/>
      <c r="V190" s="12"/>
      <c r="W190" s="16"/>
    </row>
    <row r="191" spans="1:23">
      <c r="A191" t="s">
        <v>185</v>
      </c>
      <c r="D191" s="13">
        <v>2414.4879999999998</v>
      </c>
      <c r="E191" s="18">
        <f t="shared" si="4"/>
        <v>2420.8879999999999</v>
      </c>
      <c r="I191" s="40"/>
      <c r="J191" s="9"/>
      <c r="U191" s="12"/>
      <c r="V191" s="12"/>
      <c r="W191" s="16"/>
    </row>
    <row r="192" spans="1:23">
      <c r="A192" t="s">
        <v>186</v>
      </c>
      <c r="D192" s="13">
        <v>2429.4899999999998</v>
      </c>
      <c r="E192" s="18">
        <f t="shared" si="4"/>
        <v>2435.89</v>
      </c>
      <c r="I192" s="40"/>
      <c r="J192" s="9"/>
      <c r="U192" s="12"/>
      <c r="V192" s="12"/>
      <c r="W192" s="16"/>
    </row>
    <row r="193" spans="1:23">
      <c r="A193" t="s">
        <v>187</v>
      </c>
      <c r="D193" s="13">
        <v>2444.4879999999998</v>
      </c>
      <c r="E193" s="18">
        <f t="shared" si="4"/>
        <v>2450.8879999999999</v>
      </c>
      <c r="I193" s="40"/>
      <c r="J193" s="9"/>
      <c r="U193" s="12"/>
      <c r="V193" s="12"/>
      <c r="W193" s="16"/>
    </row>
    <row r="194" spans="1:23">
      <c r="A194" t="s">
        <v>188</v>
      </c>
      <c r="D194" s="13">
        <v>2459.4899999999998</v>
      </c>
      <c r="E194" s="18">
        <f t="shared" si="4"/>
        <v>2465.89</v>
      </c>
      <c r="I194" s="40"/>
      <c r="J194" s="9"/>
      <c r="U194" s="12"/>
      <c r="V194" s="12"/>
      <c r="W194" s="16"/>
    </row>
    <row r="195" spans="1:23">
      <c r="A195" t="s">
        <v>189</v>
      </c>
      <c r="D195" s="13">
        <v>2474.4879999999998</v>
      </c>
      <c r="E195" s="18">
        <f t="shared" si="4"/>
        <v>2480.8879999999999</v>
      </c>
      <c r="I195" s="40"/>
      <c r="J195" s="9"/>
      <c r="U195" s="12"/>
      <c r="V195" s="12"/>
      <c r="W195" s="16"/>
    </row>
    <row r="196" spans="1:23">
      <c r="A196" t="s">
        <v>190</v>
      </c>
      <c r="D196" s="16">
        <v>2489.4899999999998</v>
      </c>
      <c r="E196" s="18">
        <f t="shared" si="4"/>
        <v>2495.89</v>
      </c>
      <c r="I196" s="40"/>
      <c r="J196" s="9"/>
      <c r="U196" s="12"/>
      <c r="V196" s="12"/>
      <c r="W196" s="16"/>
    </row>
    <row r="197" spans="1:23">
      <c r="A197" t="s">
        <v>191</v>
      </c>
      <c r="D197" s="16">
        <v>2504.4879999999998</v>
      </c>
      <c r="E197" s="18">
        <f t="shared" si="4"/>
        <v>2510.8879999999999</v>
      </c>
      <c r="I197" s="40"/>
      <c r="J197" s="9"/>
      <c r="U197" s="12"/>
      <c r="V197" s="12"/>
      <c r="W197" s="16"/>
    </row>
    <row r="198" spans="1:23">
      <c r="A198" t="s">
        <v>192</v>
      </c>
      <c r="D198" s="16">
        <v>2519.4960000000001</v>
      </c>
      <c r="E198" s="18">
        <f t="shared" si="4"/>
        <v>2525.8960000000002</v>
      </c>
      <c r="G198" s="29"/>
      <c r="I198" s="40"/>
      <c r="J198" s="9"/>
      <c r="U198" s="12"/>
      <c r="V198" s="12"/>
      <c r="W198" s="16"/>
    </row>
    <row r="199" spans="1:23">
      <c r="A199" t="s">
        <v>193</v>
      </c>
      <c r="D199" s="16">
        <v>2534.4870000000001</v>
      </c>
      <c r="E199" s="18">
        <f t="shared" si="4"/>
        <v>2540.8870000000002</v>
      </c>
      <c r="G199" s="29"/>
      <c r="I199" s="40"/>
      <c r="J199" s="9"/>
      <c r="U199" s="12"/>
      <c r="V199" s="12"/>
      <c r="W199" s="16"/>
    </row>
    <row r="200" spans="1:23">
      <c r="A200" t="s">
        <v>194</v>
      </c>
      <c r="D200" s="16">
        <v>2549.4810000000002</v>
      </c>
      <c r="E200" s="18">
        <f t="shared" si="4"/>
        <v>2555.8810000000003</v>
      </c>
      <c r="G200" s="29"/>
      <c r="I200" s="40"/>
      <c r="J200" s="9"/>
      <c r="U200" s="12"/>
      <c r="V200" s="12"/>
      <c r="W200" s="16"/>
    </row>
    <row r="201" spans="1:23">
      <c r="A201" t="s">
        <v>195</v>
      </c>
      <c r="D201" s="16">
        <v>2564.4780000000001</v>
      </c>
      <c r="E201" s="18">
        <f t="shared" si="4"/>
        <v>2570.8780000000002</v>
      </c>
      <c r="G201" s="29"/>
      <c r="I201" s="40"/>
      <c r="J201" s="9"/>
      <c r="U201" s="12"/>
      <c r="V201" s="12"/>
      <c r="W201" s="16"/>
    </row>
    <row r="202" spans="1:23">
      <c r="A202" t="s">
        <v>196</v>
      </c>
      <c r="D202" s="16">
        <v>2579.4940000000001</v>
      </c>
      <c r="E202" s="18">
        <f t="shared" si="4"/>
        <v>2585.8940000000002</v>
      </c>
      <c r="G202" s="29"/>
      <c r="I202" s="40"/>
      <c r="J202" s="9"/>
      <c r="U202" s="12"/>
      <c r="V202" s="12"/>
      <c r="W202" s="16"/>
    </row>
    <row r="203" spans="1:23">
      <c r="A203" t="s">
        <v>197</v>
      </c>
      <c r="D203" s="13">
        <v>2594.4879999999998</v>
      </c>
      <c r="E203" s="18">
        <f t="shared" si="4"/>
        <v>2600.8879999999999</v>
      </c>
      <c r="G203" s="29"/>
      <c r="I203" s="40"/>
      <c r="J203" s="9"/>
      <c r="U203" s="12"/>
      <c r="V203" s="12"/>
      <c r="W203" s="16"/>
    </row>
    <row r="204" spans="1:23">
      <c r="A204" t="s">
        <v>198</v>
      </c>
      <c r="D204" s="13">
        <v>2609.4810000000002</v>
      </c>
      <c r="E204" s="18">
        <f t="shared" si="4"/>
        <v>2615.8810000000003</v>
      </c>
      <c r="G204" s="29"/>
      <c r="I204" s="40"/>
      <c r="J204" s="9"/>
      <c r="U204" s="12"/>
      <c r="V204" s="12"/>
      <c r="W204" s="16"/>
    </row>
    <row r="205" spans="1:23">
      <c r="A205" t="s">
        <v>199</v>
      </c>
      <c r="D205" s="16">
        <v>2624.4740000000002</v>
      </c>
      <c r="E205" s="18">
        <f t="shared" si="4"/>
        <v>2630.8740000000003</v>
      </c>
      <c r="G205" s="29"/>
      <c r="I205" s="40"/>
      <c r="J205" s="9"/>
      <c r="U205" s="12"/>
      <c r="V205" s="12"/>
      <c r="W205" s="16"/>
    </row>
    <row r="206" spans="1:23">
      <c r="A206" t="s">
        <v>200</v>
      </c>
      <c r="D206" s="16">
        <v>2639.4969999999998</v>
      </c>
      <c r="E206" s="18">
        <f t="shared" si="4"/>
        <v>2645.8969999999999</v>
      </c>
      <c r="G206" s="29"/>
      <c r="I206" s="40"/>
      <c r="J206" s="9"/>
      <c r="U206" s="12"/>
      <c r="V206" s="12"/>
      <c r="W206" s="16"/>
    </row>
    <row r="207" spans="1:23">
      <c r="A207" t="s">
        <v>201</v>
      </c>
      <c r="D207" s="16">
        <v>2654.4920000000002</v>
      </c>
      <c r="E207" s="18">
        <f t="shared" si="4"/>
        <v>2660.8920000000003</v>
      </c>
      <c r="G207" s="29"/>
      <c r="I207" s="40"/>
      <c r="J207" s="9"/>
      <c r="U207" s="12"/>
      <c r="V207" s="12"/>
      <c r="W207" s="16"/>
    </row>
    <row r="208" spans="1:23">
      <c r="A208" t="s">
        <v>202</v>
      </c>
      <c r="D208" s="16">
        <v>2669.4870000000001</v>
      </c>
      <c r="E208" s="18">
        <f t="shared" si="4"/>
        <v>2675.8870000000002</v>
      </c>
      <c r="G208" s="29"/>
      <c r="I208" s="40"/>
      <c r="J208" s="9"/>
      <c r="U208" s="12"/>
      <c r="V208" s="12"/>
      <c r="W208" s="16"/>
    </row>
    <row r="209" spans="1:23">
      <c r="A209" t="s">
        <v>203</v>
      </c>
      <c r="D209" s="16">
        <v>2684.4859999999999</v>
      </c>
      <c r="E209" s="18">
        <f t="shared" si="4"/>
        <v>2690.886</v>
      </c>
      <c r="G209" s="29"/>
      <c r="I209" s="40"/>
      <c r="J209" s="9"/>
      <c r="M209" s="9"/>
      <c r="U209" s="12"/>
      <c r="V209" s="12"/>
      <c r="W209" s="16"/>
    </row>
    <row r="210" spans="1:23">
      <c r="A210" t="s">
        <v>204</v>
      </c>
      <c r="B210" s="21"/>
      <c r="C210" s="21"/>
      <c r="D210" s="13">
        <v>2699.4960000000001</v>
      </c>
      <c r="E210" s="18">
        <f t="shared" si="4"/>
        <v>2705.8960000000002</v>
      </c>
      <c r="G210" s="30"/>
      <c r="I210" s="43"/>
      <c r="J210" s="9"/>
      <c r="M210" s="9"/>
      <c r="U210" s="12"/>
      <c r="V210" s="12"/>
      <c r="W210" s="16"/>
    </row>
    <row r="211" spans="1:23">
      <c r="A211" s="21" t="str">
        <f>A15</f>
        <v>GPS09N</v>
      </c>
      <c r="D211" s="17">
        <f>D15</f>
        <v>2701.5834</v>
      </c>
      <c r="E211" s="17">
        <f>D211+6.4</f>
        <v>2707.9834000000001</v>
      </c>
      <c r="G211" s="30">
        <f>'rilievo iniziale 2001 '!G211+B15-'rilievo iniziale 2001 '!B15</f>
        <v>-0.46660980499999738</v>
      </c>
      <c r="I211" s="43"/>
      <c r="J211" s="9">
        <f>G211*500</f>
        <v>-233.30490249999869</v>
      </c>
      <c r="M211" s="9"/>
      <c r="U211" s="12"/>
      <c r="V211" s="12"/>
      <c r="W211" s="16"/>
    </row>
    <row r="212" spans="1:23">
      <c r="A212" t="s">
        <v>205</v>
      </c>
      <c r="D212" s="13">
        <v>2714.4920000000002</v>
      </c>
      <c r="E212" s="18">
        <f t="shared" si="4"/>
        <v>2720.8920000000003</v>
      </c>
      <c r="G212" s="29"/>
      <c r="I212" s="40"/>
      <c r="J212" s="9"/>
      <c r="M212" s="9"/>
      <c r="U212" s="12"/>
      <c r="V212" s="12"/>
      <c r="W212" s="16"/>
    </row>
    <row r="213" spans="1:23">
      <c r="A213" t="s">
        <v>206</v>
      </c>
      <c r="D213" s="13">
        <v>2729.49</v>
      </c>
      <c r="E213" s="18">
        <f t="shared" si="4"/>
        <v>2735.89</v>
      </c>
      <c r="G213" s="29"/>
      <c r="I213" s="40"/>
      <c r="J213" s="9"/>
      <c r="M213" s="9"/>
      <c r="U213" s="12"/>
      <c r="V213" s="12"/>
      <c r="W213" s="16"/>
    </row>
    <row r="214" spans="1:23">
      <c r="A214" t="s">
        <v>207</v>
      </c>
      <c r="D214" s="13">
        <v>2744.489</v>
      </c>
      <c r="E214" s="18">
        <f t="shared" ref="E214:E237" si="5">D214+6.4</f>
        <v>2750.8890000000001</v>
      </c>
      <c r="G214" s="29"/>
      <c r="I214" s="40"/>
      <c r="J214" s="9"/>
      <c r="M214" s="9"/>
      <c r="U214" s="12"/>
      <c r="V214" s="12"/>
      <c r="W214" s="16"/>
    </row>
    <row r="215" spans="1:23">
      <c r="A215" t="s">
        <v>208</v>
      </c>
      <c r="D215" s="13">
        <v>2759.4839999999999</v>
      </c>
      <c r="E215" s="18">
        <f t="shared" si="5"/>
        <v>2765.884</v>
      </c>
      <c r="G215" s="29"/>
      <c r="I215" s="40"/>
      <c r="J215" s="9"/>
      <c r="M215" s="9"/>
      <c r="U215" s="12"/>
      <c r="V215" s="12"/>
      <c r="W215" s="16"/>
    </row>
    <row r="216" spans="1:23">
      <c r="A216" t="s">
        <v>209</v>
      </c>
      <c r="D216" s="13">
        <v>2774.4769999999999</v>
      </c>
      <c r="E216" s="18">
        <f t="shared" si="5"/>
        <v>2780.877</v>
      </c>
      <c r="G216" s="29"/>
      <c r="I216" s="40"/>
      <c r="J216" s="9"/>
      <c r="M216" s="9"/>
      <c r="U216" s="12"/>
      <c r="V216" s="12"/>
      <c r="W216" s="16"/>
    </row>
    <row r="217" spans="1:23">
      <c r="A217" t="s">
        <v>210</v>
      </c>
      <c r="D217" s="13">
        <v>2789.4920000000002</v>
      </c>
      <c r="E217" s="18">
        <f t="shared" si="5"/>
        <v>2795.8920000000003</v>
      </c>
      <c r="G217" s="29"/>
      <c r="I217" s="40"/>
      <c r="J217" s="9"/>
      <c r="M217" s="9"/>
      <c r="U217" s="12"/>
      <c r="V217" s="12"/>
      <c r="W217" s="16"/>
    </row>
    <row r="218" spans="1:23">
      <c r="A218" t="s">
        <v>211</v>
      </c>
      <c r="D218" s="16">
        <v>2804.4839999999999</v>
      </c>
      <c r="E218" s="18">
        <f t="shared" si="5"/>
        <v>2810.884</v>
      </c>
      <c r="G218" s="29"/>
      <c r="I218" s="40"/>
      <c r="J218" s="9"/>
      <c r="M218" s="9"/>
      <c r="U218" s="12"/>
      <c r="V218" s="12"/>
      <c r="W218" s="16"/>
    </row>
    <row r="219" spans="1:23">
      <c r="A219" t="s">
        <v>212</v>
      </c>
      <c r="D219" s="13">
        <v>2819.4929999999999</v>
      </c>
      <c r="E219" s="18">
        <f t="shared" si="5"/>
        <v>2825.893</v>
      </c>
      <c r="I219" s="40"/>
      <c r="J219" s="9"/>
      <c r="M219" s="9"/>
      <c r="U219" s="12"/>
      <c r="V219" s="12"/>
      <c r="W219" s="16"/>
    </row>
    <row r="220" spans="1:23">
      <c r="A220" t="s">
        <v>213</v>
      </c>
      <c r="D220" s="13">
        <v>2834.491</v>
      </c>
      <c r="E220" s="18">
        <f t="shared" si="5"/>
        <v>2840.8910000000001</v>
      </c>
      <c r="I220" s="40"/>
      <c r="J220" s="9"/>
      <c r="M220" s="9"/>
      <c r="U220" s="12"/>
      <c r="V220" s="12"/>
      <c r="W220" s="16"/>
    </row>
    <row r="221" spans="1:23">
      <c r="A221" t="s">
        <v>214</v>
      </c>
      <c r="D221" s="13">
        <v>2849.5039999999999</v>
      </c>
      <c r="E221" s="18">
        <f t="shared" si="5"/>
        <v>2855.904</v>
      </c>
      <c r="I221" s="40"/>
      <c r="J221" s="9"/>
      <c r="M221" s="9"/>
      <c r="U221" s="12"/>
      <c r="V221" s="12"/>
      <c r="W221" s="16"/>
    </row>
    <row r="222" spans="1:23">
      <c r="A222" t="s">
        <v>215</v>
      </c>
      <c r="D222" s="13">
        <v>2864.4989999999998</v>
      </c>
      <c r="E222" s="18">
        <f t="shared" si="5"/>
        <v>2870.8989999999999</v>
      </c>
      <c r="I222" s="40"/>
      <c r="J222" s="9"/>
      <c r="M222" s="9"/>
      <c r="U222" s="12"/>
      <c r="V222" s="12"/>
      <c r="W222" s="16"/>
    </row>
    <row r="223" spans="1:23">
      <c r="A223" t="s">
        <v>216</v>
      </c>
      <c r="D223" s="13">
        <v>2879.4830000000002</v>
      </c>
      <c r="E223" s="18">
        <f t="shared" si="5"/>
        <v>2885.8830000000003</v>
      </c>
      <c r="I223" s="40"/>
      <c r="J223" s="9"/>
      <c r="M223" s="9"/>
      <c r="U223" s="12"/>
      <c r="V223" s="12"/>
      <c r="W223" s="16"/>
    </row>
    <row r="224" spans="1:23">
      <c r="A224" t="s">
        <v>217</v>
      </c>
      <c r="D224" s="13">
        <v>2894.462</v>
      </c>
      <c r="E224" s="18">
        <f t="shared" si="5"/>
        <v>2900.8620000000001</v>
      </c>
      <c r="I224" s="40"/>
      <c r="J224" s="9"/>
      <c r="M224" s="9"/>
      <c r="U224" s="12"/>
      <c r="V224" s="12"/>
      <c r="W224" s="16"/>
    </row>
    <row r="225" spans="1:23">
      <c r="A225" t="s">
        <v>218</v>
      </c>
      <c r="B225" s="21"/>
      <c r="C225" s="21"/>
      <c r="D225" s="13">
        <v>2909.4879999999998</v>
      </c>
      <c r="E225" s="18">
        <f t="shared" si="5"/>
        <v>2915.8879999999999</v>
      </c>
      <c r="J225" s="9"/>
      <c r="M225" s="9"/>
      <c r="U225" s="12"/>
      <c r="V225" s="12"/>
      <c r="W225" s="16"/>
    </row>
    <row r="226" spans="1:23">
      <c r="A226" s="21" t="str">
        <f>A16</f>
        <v>GPS10N</v>
      </c>
      <c r="D226" s="17">
        <f>D16</f>
        <v>2911.6025</v>
      </c>
      <c r="E226" s="17">
        <f>D226+6.4</f>
        <v>2918.0025000000001</v>
      </c>
      <c r="G226" s="30">
        <f>'rilievo iniziale 2001 '!G226+B16-'rilievo iniziale 2001 '!B16</f>
        <v>-0.42924930839999575</v>
      </c>
      <c r="I226" s="43"/>
      <c r="J226" s="9">
        <f>G226*500</f>
        <v>-214.62465419999788</v>
      </c>
      <c r="L226" s="40"/>
      <c r="M226" s="9"/>
      <c r="U226" s="12"/>
      <c r="V226" s="12"/>
      <c r="W226" s="16"/>
    </row>
    <row r="227" spans="1:23">
      <c r="A227" t="s">
        <v>219</v>
      </c>
      <c r="D227" s="13">
        <v>2924.4780000000001</v>
      </c>
      <c r="E227" s="18">
        <f t="shared" si="5"/>
        <v>2930.8780000000002</v>
      </c>
      <c r="I227" s="40"/>
      <c r="J227" s="9"/>
      <c r="M227" s="9"/>
      <c r="U227" s="12"/>
      <c r="V227" s="12"/>
      <c r="W227" s="16"/>
    </row>
    <row r="228" spans="1:23">
      <c r="A228" t="s">
        <v>220</v>
      </c>
      <c r="D228" s="13">
        <v>2939.4760000000001</v>
      </c>
      <c r="E228" s="18">
        <f t="shared" si="5"/>
        <v>2945.8760000000002</v>
      </c>
      <c r="I228" s="40"/>
      <c r="J228" s="9"/>
      <c r="M228" s="9"/>
      <c r="U228" s="12"/>
      <c r="V228" s="12"/>
      <c r="W228" s="16"/>
    </row>
    <row r="229" spans="1:23">
      <c r="A229" t="s">
        <v>221</v>
      </c>
      <c r="D229" s="13">
        <v>2954.4769999999999</v>
      </c>
      <c r="E229" s="18">
        <f t="shared" si="5"/>
        <v>2960.877</v>
      </c>
      <c r="I229" s="40"/>
      <c r="J229" s="9"/>
      <c r="M229" s="9"/>
      <c r="U229" s="12"/>
      <c r="V229" s="12"/>
      <c r="W229" s="16"/>
    </row>
    <row r="230" spans="1:23">
      <c r="A230" t="s">
        <v>222</v>
      </c>
      <c r="D230" s="16">
        <v>2969.4929999999999</v>
      </c>
      <c r="E230" s="18">
        <f t="shared" si="5"/>
        <v>2975.893</v>
      </c>
      <c r="I230" s="40"/>
      <c r="J230" s="9"/>
      <c r="M230" s="9"/>
      <c r="U230" s="12"/>
      <c r="V230" s="12"/>
      <c r="W230" s="16"/>
    </row>
    <row r="231" spans="1:23">
      <c r="A231" t="s">
        <v>223</v>
      </c>
      <c r="D231" s="16">
        <v>2984.482</v>
      </c>
      <c r="E231" s="18">
        <f t="shared" si="5"/>
        <v>2990.8820000000001</v>
      </c>
      <c r="G231" s="127">
        <v>-0.43719999999999998</v>
      </c>
      <c r="I231" s="124">
        <v>-0.43942999999999999</v>
      </c>
      <c r="J231" s="9"/>
      <c r="M231" s="123" t="s">
        <v>290</v>
      </c>
      <c r="U231" s="12"/>
      <c r="V231" s="12"/>
      <c r="W231" s="16"/>
    </row>
    <row r="232" spans="1:23">
      <c r="A232" t="s">
        <v>230</v>
      </c>
      <c r="D232" s="20">
        <v>2994.0230000000001</v>
      </c>
      <c r="E232" s="18">
        <f t="shared" si="5"/>
        <v>3000.4230000000002</v>
      </c>
      <c r="G232" s="127">
        <f t="shared" ref="G232:G237" si="6">$G$231-J232</f>
        <v>-4.443999999999998E-2</v>
      </c>
      <c r="I232" s="124">
        <v>-4.6670000000000003E-2</v>
      </c>
      <c r="J232" s="126">
        <f t="shared" ref="J232:J237" si="7">$I$231-I232</f>
        <v>-0.39276</v>
      </c>
      <c r="U232" s="12"/>
      <c r="V232" s="12"/>
      <c r="W232" s="16"/>
    </row>
    <row r="233" spans="1:23">
      <c r="A233" t="s">
        <v>231</v>
      </c>
      <c r="D233" s="20">
        <v>3000.0030000000002</v>
      </c>
      <c r="E233" s="18">
        <f t="shared" si="5"/>
        <v>3006.4030000000002</v>
      </c>
      <c r="G233" s="127">
        <f t="shared" si="6"/>
        <v>-4.9119999999999997E-2</v>
      </c>
      <c r="I233" s="124">
        <v>-5.135E-2</v>
      </c>
      <c r="J233" s="126">
        <f t="shared" si="7"/>
        <v>-0.38807999999999998</v>
      </c>
      <c r="U233" s="12"/>
      <c r="V233" s="12"/>
      <c r="W233" s="16"/>
    </row>
    <row r="234" spans="1:23">
      <c r="A234" t="s">
        <v>232</v>
      </c>
      <c r="D234">
        <v>3009.9969999999998</v>
      </c>
      <c r="E234" s="18">
        <f t="shared" si="5"/>
        <v>3016.3969999999999</v>
      </c>
      <c r="G234" s="127">
        <f t="shared" si="6"/>
        <v>-4.2559999999999987E-2</v>
      </c>
      <c r="I234" s="124">
        <v>-4.4790000000000003E-2</v>
      </c>
      <c r="J234" s="126">
        <f t="shared" si="7"/>
        <v>-0.39463999999999999</v>
      </c>
      <c r="U234" s="12"/>
      <c r="V234" s="12"/>
    </row>
    <row r="235" spans="1:23">
      <c r="A235" t="s">
        <v>287</v>
      </c>
      <c r="D235" s="20">
        <v>3009.9960000000001</v>
      </c>
      <c r="E235" s="120">
        <f t="shared" si="5"/>
        <v>3016.3960000000002</v>
      </c>
      <c r="G235" s="127">
        <f t="shared" si="6"/>
        <v>-4.6630000000000005E-2</v>
      </c>
      <c r="I235" s="125">
        <v>-4.8860000000000001E-2</v>
      </c>
      <c r="J235" s="126">
        <f t="shared" si="7"/>
        <v>-0.39056999999999997</v>
      </c>
      <c r="L235" s="32"/>
      <c r="M235" s="33"/>
      <c r="N235" s="32"/>
      <c r="O235" s="34"/>
      <c r="P235" s="32"/>
      <c r="Q235" s="35"/>
    </row>
    <row r="236" spans="1:23">
      <c r="A236" t="s">
        <v>288</v>
      </c>
      <c r="D236" s="20">
        <v>3000</v>
      </c>
      <c r="E236" s="120">
        <f t="shared" si="5"/>
        <v>3006.4</v>
      </c>
      <c r="G236" s="127">
        <f t="shared" si="6"/>
        <v>-4.7419999999999962E-2</v>
      </c>
      <c r="I236" s="125">
        <v>-4.965E-2</v>
      </c>
      <c r="J236" s="126">
        <f t="shared" si="7"/>
        <v>-0.38978000000000002</v>
      </c>
      <c r="L236" s="32"/>
      <c r="M236" s="32"/>
      <c r="N236" s="32"/>
      <c r="O236" s="4"/>
      <c r="P236" s="32"/>
      <c r="Q236" s="32"/>
    </row>
    <row r="237" spans="1:23">
      <c r="A237" t="s">
        <v>289</v>
      </c>
      <c r="C237" s="2"/>
      <c r="D237" s="20">
        <v>2994.027</v>
      </c>
      <c r="E237" s="120">
        <f t="shared" si="5"/>
        <v>3000.4270000000001</v>
      </c>
      <c r="G237" s="127">
        <f t="shared" si="6"/>
        <v>-4.9130000000000007E-2</v>
      </c>
      <c r="I237" s="125">
        <v>-5.1360000000000003E-2</v>
      </c>
      <c r="J237" s="126">
        <f t="shared" si="7"/>
        <v>-0.38806999999999997</v>
      </c>
      <c r="L237" s="32"/>
      <c r="M237" s="32"/>
      <c r="N237" s="32"/>
      <c r="O237" s="4"/>
      <c r="P237" s="32"/>
      <c r="Q237" s="32"/>
    </row>
    <row r="238" spans="1:23">
      <c r="C238" s="1"/>
      <c r="I238" s="32"/>
      <c r="J238" s="32"/>
      <c r="K238" s="36"/>
      <c r="L238" s="32"/>
      <c r="M238" s="32"/>
      <c r="N238" s="32"/>
      <c r="O238" s="4"/>
      <c r="P238" s="32"/>
      <c r="Q238" s="32"/>
    </row>
    <row r="239" spans="1:23">
      <c r="C239" s="1"/>
      <c r="I239" s="32"/>
      <c r="J239" s="32"/>
      <c r="K239" s="36"/>
      <c r="L239" s="32"/>
      <c r="M239" s="32"/>
      <c r="N239" s="32"/>
      <c r="O239" s="4"/>
      <c r="P239" s="32"/>
      <c r="Q239" s="32"/>
    </row>
    <row r="240" spans="1:23">
      <c r="C240" s="1"/>
      <c r="I240" s="32"/>
      <c r="J240" s="32"/>
      <c r="K240" s="36"/>
      <c r="L240" s="32"/>
      <c r="M240" s="32"/>
      <c r="N240" s="32"/>
      <c r="O240" s="4"/>
      <c r="P240" s="32"/>
      <c r="Q240" s="32"/>
    </row>
    <row r="241" spans="1:17">
      <c r="C241" s="3"/>
      <c r="I241" s="32"/>
      <c r="J241" s="32"/>
      <c r="K241" s="36"/>
      <c r="L241" s="32"/>
      <c r="M241" s="32"/>
      <c r="N241" s="32"/>
      <c r="O241" s="4"/>
      <c r="P241" s="32"/>
      <c r="Q241" s="32"/>
    </row>
    <row r="242" spans="1:17">
      <c r="C242" s="3"/>
      <c r="I242" s="32"/>
      <c r="J242" s="32"/>
      <c r="K242" s="37"/>
      <c r="L242" s="32"/>
      <c r="M242" s="32"/>
      <c r="N242" s="32"/>
      <c r="O242" s="32"/>
      <c r="P242" s="32"/>
      <c r="Q242" s="32"/>
    </row>
    <row r="243" spans="1:17">
      <c r="I243" s="32"/>
      <c r="J243" s="32"/>
      <c r="K243" s="38"/>
      <c r="L243" s="32"/>
      <c r="M243" s="32"/>
      <c r="N243" s="32"/>
      <c r="O243" s="32"/>
      <c r="P243" s="32"/>
      <c r="Q243" s="32"/>
    </row>
    <row r="244" spans="1:17">
      <c r="I244" s="32"/>
      <c r="J244" s="32"/>
      <c r="K244" s="32"/>
      <c r="L244" s="32"/>
      <c r="M244" s="32"/>
      <c r="N244" s="32"/>
      <c r="O244" s="5"/>
      <c r="P244" s="32"/>
      <c r="Q244" s="6"/>
    </row>
    <row r="245" spans="1:17">
      <c r="I245" s="32"/>
      <c r="J245" s="32"/>
      <c r="K245" s="32"/>
      <c r="L245" s="32"/>
      <c r="M245" s="32"/>
      <c r="N245" s="32"/>
      <c r="O245" s="5"/>
      <c r="P245" s="32"/>
      <c r="Q245" s="6"/>
    </row>
    <row r="246" spans="1:17">
      <c r="I246" s="32"/>
      <c r="J246" s="32"/>
      <c r="K246" s="32"/>
      <c r="L246" s="32"/>
      <c r="M246" s="32"/>
      <c r="N246" s="32"/>
      <c r="O246" s="5"/>
      <c r="P246" s="32"/>
      <c r="Q246" s="6"/>
    </row>
    <row r="247" spans="1:17">
      <c r="I247" s="32"/>
      <c r="J247" s="32"/>
      <c r="K247" s="32"/>
      <c r="L247" s="32"/>
      <c r="M247" s="32"/>
      <c r="N247" s="32"/>
      <c r="O247" s="5"/>
      <c r="P247" s="32"/>
      <c r="Q247" s="6"/>
    </row>
    <row r="248" spans="1:17">
      <c r="I248" s="32"/>
      <c r="J248" s="32"/>
      <c r="K248" s="32"/>
      <c r="L248" s="32"/>
      <c r="M248" s="32"/>
      <c r="N248" s="32"/>
      <c r="O248" s="5"/>
      <c r="P248" s="32"/>
      <c r="Q248" s="6"/>
    </row>
    <row r="249" spans="1:17">
      <c r="I249" s="32"/>
      <c r="J249" s="32"/>
      <c r="K249" s="32"/>
      <c r="L249" s="32"/>
      <c r="M249" s="32"/>
      <c r="N249" s="32"/>
      <c r="O249" s="5"/>
      <c r="P249" s="32"/>
      <c r="Q249" s="6"/>
    </row>
    <row r="250" spans="1:17">
      <c r="I250" s="32"/>
      <c r="J250" s="32"/>
      <c r="K250" s="32"/>
      <c r="L250" s="32"/>
      <c r="M250" s="32"/>
      <c r="N250" s="32"/>
      <c r="O250" s="5"/>
      <c r="P250" s="32"/>
      <c r="Q250" s="6"/>
    </row>
    <row r="251" spans="1:17">
      <c r="I251" s="32"/>
      <c r="J251" s="32"/>
      <c r="K251" s="32"/>
      <c r="L251" s="32"/>
      <c r="M251" s="32"/>
      <c r="N251" s="32"/>
      <c r="O251" s="5"/>
      <c r="P251" s="32"/>
      <c r="Q251" s="6"/>
    </row>
    <row r="252" spans="1:17">
      <c r="I252" s="32"/>
      <c r="J252" s="32"/>
      <c r="K252" s="32"/>
      <c r="L252" s="32"/>
      <c r="M252" s="32"/>
      <c r="N252" s="32"/>
      <c r="O252" s="5"/>
      <c r="P252" s="32"/>
      <c r="Q252" s="6"/>
    </row>
    <row r="253" spans="1:17">
      <c r="I253" s="32"/>
      <c r="J253" s="32"/>
      <c r="K253" s="32"/>
      <c r="L253" s="32"/>
      <c r="M253" s="32"/>
      <c r="N253" s="32"/>
      <c r="O253" s="5"/>
      <c r="P253" s="32"/>
      <c r="Q253" s="6"/>
    </row>
    <row r="254" spans="1:17">
      <c r="I254" s="32"/>
      <c r="J254" s="32"/>
      <c r="K254" s="32"/>
      <c r="L254" s="32"/>
      <c r="M254" s="32"/>
      <c r="N254" s="32"/>
      <c r="O254" s="5"/>
      <c r="P254" s="32"/>
      <c r="Q254" s="6"/>
    </row>
    <row r="255" spans="1:17">
      <c r="I255" s="32"/>
      <c r="J255" s="32"/>
      <c r="K255" s="32"/>
      <c r="L255" s="32"/>
      <c r="M255" s="32"/>
      <c r="N255" s="32"/>
      <c r="O255" s="32"/>
      <c r="P255" s="32"/>
      <c r="Q255" s="32"/>
    </row>
    <row r="256" spans="1:17">
      <c r="A256" s="2"/>
      <c r="C256" s="2"/>
      <c r="D256" s="2"/>
      <c r="E256" s="2"/>
      <c r="G256" s="28"/>
      <c r="I256" s="33"/>
      <c r="J256" s="32"/>
      <c r="K256" s="33"/>
      <c r="L256" s="32"/>
      <c r="M256" s="33"/>
      <c r="N256" s="32"/>
      <c r="O256" s="34"/>
      <c r="P256" s="32"/>
      <c r="Q256" s="35"/>
    </row>
    <row r="257" spans="3:17">
      <c r="C257" s="1"/>
      <c r="I257" s="32"/>
      <c r="J257" s="32"/>
      <c r="K257" s="36"/>
      <c r="L257" s="32"/>
      <c r="M257" s="32"/>
      <c r="N257" s="32"/>
      <c r="O257" s="4"/>
      <c r="P257" s="32"/>
      <c r="Q257" s="32"/>
    </row>
    <row r="258" spans="3:17">
      <c r="C258" s="1"/>
      <c r="I258" s="32"/>
      <c r="J258" s="32"/>
      <c r="K258" s="36"/>
      <c r="L258" s="32"/>
      <c r="M258" s="32"/>
      <c r="N258" s="32"/>
      <c r="O258" s="4"/>
      <c r="P258" s="32"/>
      <c r="Q258" s="32"/>
    </row>
    <row r="259" spans="3:17">
      <c r="C259" s="1"/>
      <c r="I259" s="32"/>
      <c r="J259" s="32"/>
      <c r="K259" s="36"/>
      <c r="L259" s="32"/>
      <c r="M259" s="32"/>
      <c r="N259" s="32"/>
      <c r="O259" s="4"/>
      <c r="P259" s="32"/>
      <c r="Q259" s="32"/>
    </row>
    <row r="260" spans="3:17">
      <c r="C260" s="1"/>
      <c r="I260" s="32"/>
      <c r="J260" s="32"/>
      <c r="K260" s="36"/>
      <c r="L260" s="32"/>
      <c r="M260" s="32"/>
      <c r="N260" s="32"/>
      <c r="O260" s="4"/>
      <c r="P260" s="32"/>
      <c r="Q260" s="32"/>
    </row>
    <row r="261" spans="3:17">
      <c r="C261" s="1"/>
      <c r="I261" s="32"/>
      <c r="J261" s="32"/>
      <c r="K261" s="36"/>
      <c r="L261" s="32"/>
      <c r="M261" s="32"/>
      <c r="N261" s="32"/>
      <c r="O261" s="4"/>
      <c r="P261" s="32"/>
      <c r="Q261" s="32"/>
    </row>
    <row r="262" spans="3:17">
      <c r="C262" s="1"/>
      <c r="I262" s="32"/>
      <c r="J262" s="32"/>
      <c r="K262" s="38"/>
      <c r="L262" s="32"/>
      <c r="M262" s="32"/>
      <c r="N262" s="32"/>
      <c r="O262" s="32"/>
      <c r="P262" s="32"/>
      <c r="Q262" s="32"/>
    </row>
    <row r="263" spans="3:17">
      <c r="C263" s="3"/>
      <c r="I263" s="32"/>
      <c r="J263" s="32"/>
      <c r="K263" s="38"/>
      <c r="L263" s="32"/>
      <c r="M263" s="32"/>
      <c r="N263" s="32"/>
      <c r="O263" s="32"/>
      <c r="P263" s="32"/>
      <c r="Q263" s="32"/>
    </row>
    <row r="264" spans="3:17">
      <c r="C264" s="3"/>
      <c r="I264" s="32"/>
      <c r="J264" s="32"/>
      <c r="K264" s="32"/>
      <c r="L264" s="32"/>
      <c r="M264" s="32"/>
      <c r="N264" s="32"/>
      <c r="O264" s="32"/>
      <c r="P264" s="32"/>
      <c r="Q264" s="32"/>
    </row>
    <row r="265" spans="3:17">
      <c r="I265" s="32"/>
      <c r="J265" s="32"/>
      <c r="K265" s="32"/>
      <c r="L265" s="32"/>
      <c r="M265" s="32"/>
      <c r="N265" s="32"/>
      <c r="O265" s="5"/>
      <c r="P265" s="32"/>
      <c r="Q265" s="6"/>
    </row>
    <row r="266" spans="3:17">
      <c r="I266" s="32"/>
      <c r="J266" s="32"/>
      <c r="K266" s="32"/>
      <c r="L266" s="32"/>
      <c r="M266" s="32"/>
      <c r="N266" s="32"/>
      <c r="O266" s="5"/>
      <c r="P266" s="32"/>
      <c r="Q266" s="6"/>
    </row>
    <row r="267" spans="3:17">
      <c r="I267" s="32"/>
      <c r="J267" s="32"/>
      <c r="K267" s="32"/>
      <c r="L267" s="32"/>
      <c r="M267" s="32"/>
      <c r="N267" s="32"/>
      <c r="O267" s="5"/>
      <c r="P267" s="32"/>
      <c r="Q267" s="6"/>
    </row>
    <row r="268" spans="3:17">
      <c r="I268" s="32"/>
      <c r="J268" s="32"/>
      <c r="K268" s="32"/>
      <c r="L268" s="32"/>
      <c r="M268" s="32"/>
      <c r="N268" s="32"/>
      <c r="O268" s="5"/>
      <c r="P268" s="32"/>
      <c r="Q268" s="6"/>
    </row>
    <row r="269" spans="3:17">
      <c r="I269" s="32"/>
      <c r="J269" s="32"/>
      <c r="K269" s="32"/>
      <c r="L269" s="32"/>
      <c r="M269" s="32"/>
      <c r="N269" s="32"/>
      <c r="O269" s="5"/>
      <c r="P269" s="32"/>
      <c r="Q269" s="6"/>
    </row>
    <row r="270" spans="3:17">
      <c r="I270" s="32"/>
      <c r="J270" s="32"/>
      <c r="K270" s="32"/>
      <c r="L270" s="32"/>
      <c r="M270" s="32"/>
      <c r="N270" s="32"/>
      <c r="O270" s="5"/>
      <c r="P270" s="32"/>
      <c r="Q270" s="6"/>
    </row>
    <row r="271" spans="3:17">
      <c r="I271" s="32"/>
      <c r="J271" s="32"/>
      <c r="K271" s="32"/>
      <c r="L271" s="32"/>
      <c r="M271" s="32"/>
      <c r="N271" s="32"/>
      <c r="O271" s="5"/>
      <c r="P271" s="32"/>
      <c r="Q271" s="6"/>
    </row>
    <row r="272" spans="3:17">
      <c r="I272" s="32"/>
      <c r="J272" s="32"/>
      <c r="K272" s="32"/>
      <c r="L272" s="32"/>
      <c r="M272" s="32"/>
      <c r="N272" s="32"/>
      <c r="O272" s="5"/>
      <c r="P272" s="32"/>
      <c r="Q272" s="6"/>
    </row>
    <row r="273" spans="1:17">
      <c r="I273" s="32"/>
      <c r="J273" s="32"/>
      <c r="K273" s="32"/>
      <c r="L273" s="32"/>
      <c r="M273" s="32"/>
      <c r="N273" s="32"/>
      <c r="O273" s="5"/>
      <c r="P273" s="32"/>
      <c r="Q273" s="6"/>
    </row>
    <row r="274" spans="1:17">
      <c r="I274" s="32"/>
      <c r="J274" s="32"/>
      <c r="K274" s="32"/>
      <c r="L274" s="32"/>
      <c r="M274" s="32"/>
      <c r="N274" s="32"/>
      <c r="O274" s="5"/>
      <c r="P274" s="32"/>
      <c r="Q274" s="6"/>
    </row>
    <row r="275" spans="1:17">
      <c r="I275" s="32"/>
      <c r="J275" s="32"/>
      <c r="K275" s="32"/>
      <c r="L275" s="32"/>
      <c r="M275" s="32"/>
      <c r="N275" s="32"/>
      <c r="O275" s="5"/>
      <c r="P275" s="32"/>
      <c r="Q275" s="6"/>
    </row>
    <row r="276" spans="1:17">
      <c r="I276" s="32"/>
      <c r="J276" s="32"/>
      <c r="K276" s="32"/>
      <c r="L276" s="32"/>
      <c r="M276" s="32"/>
      <c r="N276" s="32"/>
      <c r="O276" s="5"/>
      <c r="P276" s="32"/>
      <c r="Q276" s="6"/>
    </row>
    <row r="277" spans="1:17">
      <c r="I277" s="32"/>
      <c r="J277" s="32"/>
      <c r="K277" s="32"/>
      <c r="L277" s="32"/>
      <c r="M277" s="32"/>
      <c r="N277" s="32"/>
      <c r="O277" s="32"/>
      <c r="P277" s="32"/>
      <c r="Q277" s="32"/>
    </row>
    <row r="278" spans="1:17">
      <c r="A278" s="2"/>
      <c r="C278" s="2"/>
      <c r="D278" s="2"/>
      <c r="E278" s="2"/>
      <c r="G278" s="28"/>
      <c r="I278" s="33"/>
      <c r="J278" s="32"/>
      <c r="K278" s="33"/>
      <c r="L278" s="32"/>
      <c r="M278" s="33"/>
      <c r="N278" s="32"/>
      <c r="O278" s="34"/>
      <c r="P278" s="32"/>
      <c r="Q278" s="35"/>
    </row>
    <row r="279" spans="1:17">
      <c r="C279" s="1"/>
      <c r="I279" s="32"/>
      <c r="J279" s="32"/>
      <c r="K279" s="36"/>
      <c r="L279" s="32"/>
      <c r="M279" s="32"/>
      <c r="N279" s="32"/>
      <c r="O279" s="4"/>
      <c r="P279" s="32"/>
      <c r="Q279" s="32"/>
    </row>
    <row r="280" spans="1:17">
      <c r="C280" s="1"/>
      <c r="I280" s="32"/>
      <c r="J280" s="32"/>
      <c r="K280" s="36"/>
      <c r="L280" s="32"/>
      <c r="M280" s="32"/>
      <c r="N280" s="32"/>
      <c r="O280" s="4"/>
      <c r="P280" s="32"/>
      <c r="Q280" s="32"/>
    </row>
    <row r="281" spans="1:17">
      <c r="C281" s="1"/>
      <c r="I281" s="32"/>
      <c r="J281" s="32"/>
      <c r="K281" s="36"/>
      <c r="L281" s="32"/>
      <c r="M281" s="32"/>
      <c r="N281" s="32"/>
      <c r="O281" s="4"/>
      <c r="P281" s="32"/>
      <c r="Q281" s="32"/>
    </row>
    <row r="282" spans="1:17">
      <c r="C282" s="1"/>
      <c r="I282" s="32"/>
      <c r="J282" s="32"/>
      <c r="K282" s="36"/>
      <c r="L282" s="32"/>
      <c r="M282" s="32"/>
      <c r="N282" s="32"/>
      <c r="O282" s="4"/>
      <c r="P282" s="32"/>
      <c r="Q282" s="32"/>
    </row>
    <row r="283" spans="1:17">
      <c r="C283" s="1"/>
      <c r="I283" s="32"/>
      <c r="J283" s="32"/>
      <c r="K283" s="36"/>
      <c r="L283" s="32"/>
      <c r="M283" s="32"/>
      <c r="N283" s="32"/>
      <c r="O283" s="4"/>
      <c r="P283" s="32"/>
      <c r="Q283" s="32"/>
    </row>
    <row r="284" spans="1:17">
      <c r="C284" s="1"/>
      <c r="I284" s="32"/>
      <c r="J284" s="32"/>
      <c r="K284" s="37"/>
      <c r="L284" s="32"/>
      <c r="M284" s="32"/>
      <c r="N284" s="32"/>
      <c r="O284" s="4"/>
      <c r="P284" s="32"/>
      <c r="Q284" s="32"/>
    </row>
    <row r="285" spans="1:17">
      <c r="C285" s="1"/>
      <c r="I285" s="32"/>
      <c r="J285" s="32"/>
      <c r="K285" s="38"/>
      <c r="L285" s="32"/>
      <c r="M285" s="32"/>
      <c r="N285" s="32"/>
      <c r="O285" s="4"/>
      <c r="P285" s="32"/>
      <c r="Q285" s="32"/>
    </row>
    <row r="286" spans="1:17">
      <c r="C286" s="1"/>
      <c r="I286" s="32"/>
      <c r="J286" s="32"/>
      <c r="K286" s="32"/>
      <c r="L286" s="32"/>
      <c r="M286" s="32"/>
      <c r="N286" s="32"/>
      <c r="O286" s="32"/>
      <c r="P286" s="32"/>
      <c r="Q286" s="32"/>
    </row>
    <row r="287" spans="1:17">
      <c r="C287" s="3"/>
      <c r="I287" s="32"/>
      <c r="J287" s="32"/>
      <c r="K287" s="32"/>
      <c r="L287" s="32"/>
      <c r="M287" s="32"/>
      <c r="N287" s="32"/>
      <c r="O287" s="32"/>
      <c r="P287" s="32"/>
      <c r="Q287" s="6"/>
    </row>
    <row r="288" spans="1:17">
      <c r="C288" s="3"/>
      <c r="I288" s="32"/>
      <c r="J288" s="32"/>
      <c r="K288" s="32"/>
      <c r="L288" s="32"/>
      <c r="M288" s="32"/>
      <c r="N288" s="32"/>
      <c r="O288" s="32"/>
      <c r="P288" s="32"/>
      <c r="Q288" s="6"/>
    </row>
    <row r="289" spans="1:17">
      <c r="I289" s="32"/>
      <c r="J289" s="32"/>
      <c r="K289" s="32"/>
      <c r="L289" s="32"/>
      <c r="M289" s="32"/>
      <c r="N289" s="32"/>
      <c r="O289" s="5"/>
      <c r="P289" s="32"/>
      <c r="Q289" s="6"/>
    </row>
    <row r="290" spans="1:17">
      <c r="I290" s="32"/>
      <c r="J290" s="32"/>
      <c r="K290" s="32"/>
      <c r="L290" s="32"/>
      <c r="M290" s="32"/>
      <c r="N290" s="32"/>
      <c r="O290" s="5"/>
      <c r="P290" s="32"/>
      <c r="Q290" s="6"/>
    </row>
    <row r="291" spans="1:17">
      <c r="I291" s="32"/>
      <c r="J291" s="32"/>
      <c r="K291" s="32"/>
      <c r="L291" s="32"/>
      <c r="M291" s="32"/>
      <c r="N291" s="32"/>
      <c r="O291" s="5"/>
      <c r="P291" s="32"/>
      <c r="Q291" s="6"/>
    </row>
    <row r="292" spans="1:17">
      <c r="I292" s="32"/>
      <c r="J292" s="32"/>
      <c r="K292" s="32"/>
      <c r="L292" s="32"/>
      <c r="M292" s="32"/>
      <c r="N292" s="32"/>
      <c r="O292" s="5"/>
      <c r="P292" s="32"/>
      <c r="Q292" s="6"/>
    </row>
    <row r="293" spans="1:17">
      <c r="I293" s="32"/>
      <c r="J293" s="32"/>
      <c r="K293" s="32"/>
      <c r="L293" s="32"/>
      <c r="M293" s="32"/>
      <c r="N293" s="32"/>
      <c r="O293" s="5"/>
      <c r="P293" s="32"/>
      <c r="Q293" s="6"/>
    </row>
    <row r="294" spans="1:17">
      <c r="I294" s="32"/>
      <c r="J294" s="32"/>
      <c r="K294" s="32"/>
      <c r="L294" s="32"/>
      <c r="M294" s="32"/>
      <c r="N294" s="32"/>
      <c r="O294" s="5"/>
      <c r="P294" s="32"/>
      <c r="Q294" s="6"/>
    </row>
    <row r="295" spans="1:17">
      <c r="I295" s="32"/>
      <c r="J295" s="32"/>
      <c r="K295" s="32"/>
      <c r="L295" s="32"/>
      <c r="M295" s="32"/>
      <c r="N295" s="32"/>
      <c r="O295" s="5"/>
      <c r="P295" s="32"/>
      <c r="Q295" s="6"/>
    </row>
    <row r="296" spans="1:17">
      <c r="I296" s="32"/>
      <c r="J296" s="32"/>
      <c r="K296" s="32"/>
      <c r="L296" s="32"/>
      <c r="M296" s="32"/>
      <c r="N296" s="32"/>
      <c r="O296" s="5"/>
      <c r="P296" s="32"/>
      <c r="Q296" s="6"/>
    </row>
    <row r="297" spans="1:17">
      <c r="I297" s="32"/>
      <c r="J297" s="32"/>
      <c r="K297" s="32"/>
      <c r="L297" s="32"/>
      <c r="M297" s="32"/>
      <c r="N297" s="32"/>
      <c r="O297" s="32"/>
      <c r="P297" s="32"/>
      <c r="Q297" s="32"/>
    </row>
    <row r="298" spans="1:17">
      <c r="A298" s="2"/>
      <c r="C298" s="2"/>
      <c r="D298" s="2"/>
      <c r="E298" s="2"/>
      <c r="G298" s="28"/>
      <c r="I298" s="33"/>
      <c r="J298" s="32"/>
      <c r="K298" s="33"/>
      <c r="L298" s="32"/>
      <c r="M298" s="33"/>
      <c r="N298" s="32"/>
      <c r="O298" s="34"/>
      <c r="P298" s="32"/>
      <c r="Q298" s="35"/>
    </row>
    <row r="299" spans="1:17">
      <c r="C299" s="1"/>
      <c r="I299" s="32"/>
      <c r="J299" s="32"/>
      <c r="K299" s="36"/>
      <c r="L299" s="32"/>
      <c r="M299" s="32"/>
      <c r="N299" s="32"/>
      <c r="O299" s="4"/>
      <c r="P299" s="32"/>
      <c r="Q299" s="32"/>
    </row>
    <row r="300" spans="1:17">
      <c r="C300" s="1"/>
      <c r="I300" s="32"/>
      <c r="J300" s="32"/>
      <c r="K300" s="36"/>
      <c r="L300" s="32"/>
      <c r="M300" s="32"/>
      <c r="N300" s="32"/>
      <c r="O300" s="4"/>
      <c r="P300" s="32"/>
      <c r="Q300" s="32"/>
    </row>
    <row r="301" spans="1:17">
      <c r="C301" s="1"/>
      <c r="I301" s="32"/>
      <c r="J301" s="32"/>
      <c r="K301" s="36"/>
      <c r="L301" s="32"/>
      <c r="M301" s="32"/>
      <c r="N301" s="32"/>
      <c r="O301" s="4"/>
      <c r="P301" s="32"/>
      <c r="Q301" s="32"/>
    </row>
    <row r="302" spans="1:17">
      <c r="C302" s="1"/>
      <c r="I302" s="32"/>
      <c r="J302" s="32"/>
      <c r="K302" s="36"/>
      <c r="L302" s="32"/>
      <c r="M302" s="32"/>
      <c r="N302" s="32"/>
      <c r="O302" s="4"/>
      <c r="P302" s="32"/>
      <c r="Q302" s="32"/>
    </row>
    <row r="303" spans="1:17">
      <c r="C303" s="1"/>
      <c r="I303" s="32"/>
      <c r="J303" s="32"/>
      <c r="K303" s="36"/>
      <c r="L303" s="32"/>
      <c r="M303" s="32"/>
      <c r="N303" s="32"/>
      <c r="O303" s="4"/>
      <c r="P303" s="32"/>
      <c r="Q303" s="32"/>
    </row>
    <row r="304" spans="1:17">
      <c r="C304" s="3"/>
      <c r="I304" s="32"/>
      <c r="J304" s="32"/>
      <c r="K304" s="38"/>
      <c r="L304" s="32"/>
      <c r="M304" s="32"/>
      <c r="N304" s="32"/>
      <c r="O304" s="32"/>
      <c r="P304" s="32"/>
      <c r="Q304" s="32"/>
    </row>
    <row r="305" spans="3:17">
      <c r="C305" s="3"/>
      <c r="I305" s="32"/>
      <c r="J305" s="32"/>
      <c r="K305" s="38"/>
      <c r="L305" s="32"/>
      <c r="M305" s="32"/>
      <c r="N305" s="32"/>
      <c r="O305" s="32"/>
      <c r="P305" s="32"/>
      <c r="Q305" s="32"/>
    </row>
    <row r="306" spans="3:17">
      <c r="I306" s="32"/>
      <c r="J306" s="32"/>
      <c r="K306" s="32"/>
      <c r="L306" s="32"/>
      <c r="M306" s="32"/>
      <c r="N306" s="32"/>
      <c r="O306" s="5"/>
      <c r="P306" s="32"/>
      <c r="Q306" s="6"/>
    </row>
    <row r="307" spans="3:17">
      <c r="I307" s="32"/>
      <c r="J307" s="32"/>
      <c r="K307" s="32"/>
      <c r="L307" s="32"/>
      <c r="M307" s="32"/>
      <c r="N307" s="32"/>
      <c r="O307" s="5"/>
      <c r="P307" s="32"/>
      <c r="Q307" s="6"/>
    </row>
    <row r="308" spans="3:17">
      <c r="I308" s="32"/>
      <c r="J308" s="32"/>
      <c r="K308" s="32"/>
      <c r="L308" s="32"/>
      <c r="M308" s="32"/>
      <c r="N308" s="32"/>
      <c r="O308" s="5"/>
      <c r="P308" s="32"/>
      <c r="Q308" s="6"/>
    </row>
    <row r="309" spans="3:17">
      <c r="I309" s="32"/>
      <c r="J309" s="32"/>
      <c r="K309" s="32"/>
      <c r="L309" s="32"/>
      <c r="M309" s="32"/>
      <c r="N309" s="32"/>
      <c r="O309" s="5"/>
      <c r="P309" s="32"/>
      <c r="Q309" s="6"/>
    </row>
    <row r="310" spans="3:17">
      <c r="I310" s="32"/>
      <c r="J310" s="32"/>
      <c r="K310" s="32"/>
      <c r="L310" s="32"/>
      <c r="M310" s="32"/>
      <c r="N310" s="32"/>
      <c r="O310" s="5"/>
      <c r="P310" s="32"/>
      <c r="Q310" s="6"/>
    </row>
    <row r="311" spans="3:17">
      <c r="I311" s="32"/>
      <c r="J311" s="32"/>
      <c r="K311" s="32"/>
      <c r="L311" s="32"/>
      <c r="M311" s="32"/>
      <c r="N311" s="32"/>
      <c r="O311" s="5"/>
      <c r="P311" s="32"/>
      <c r="Q311" s="6"/>
    </row>
    <row r="312" spans="3:17">
      <c r="I312" s="32"/>
      <c r="J312" s="32"/>
      <c r="K312" s="32"/>
      <c r="L312" s="32"/>
      <c r="M312" s="32"/>
      <c r="N312" s="32"/>
      <c r="O312" s="5"/>
      <c r="P312" s="32"/>
      <c r="Q312" s="6"/>
    </row>
    <row r="313" spans="3:17">
      <c r="I313" s="32"/>
      <c r="J313" s="32"/>
      <c r="K313" s="32"/>
      <c r="L313" s="32"/>
      <c r="M313" s="32"/>
      <c r="N313" s="32"/>
      <c r="O313" s="5"/>
      <c r="P313" s="32"/>
      <c r="Q313" s="6"/>
    </row>
    <row r="314" spans="3:17">
      <c r="I314" s="32"/>
      <c r="J314" s="32"/>
      <c r="K314" s="32"/>
      <c r="L314" s="32"/>
      <c r="M314" s="32"/>
      <c r="N314" s="32"/>
      <c r="O314" s="5"/>
      <c r="P314" s="32"/>
      <c r="Q314" s="6"/>
    </row>
    <row r="315" spans="3:17">
      <c r="I315" s="32"/>
      <c r="J315" s="32"/>
      <c r="K315" s="32"/>
      <c r="L315" s="32"/>
      <c r="M315" s="32"/>
      <c r="N315" s="32"/>
      <c r="O315" s="5"/>
      <c r="P315" s="32"/>
      <c r="Q315" s="6"/>
    </row>
    <row r="316" spans="3:17">
      <c r="I316" s="32"/>
      <c r="J316" s="32"/>
      <c r="K316" s="32"/>
      <c r="L316" s="32"/>
      <c r="M316" s="32"/>
      <c r="N316" s="32"/>
      <c r="O316" s="5"/>
      <c r="P316" s="32"/>
      <c r="Q316" s="6"/>
    </row>
    <row r="317" spans="3:17">
      <c r="I317" s="32"/>
      <c r="J317" s="32"/>
      <c r="K317" s="32"/>
      <c r="L317" s="32"/>
      <c r="M317" s="32"/>
      <c r="N317" s="32"/>
      <c r="O317" s="5"/>
      <c r="P317" s="32"/>
      <c r="Q317" s="6"/>
    </row>
    <row r="318" spans="3:17">
      <c r="I318" s="32"/>
      <c r="J318" s="32"/>
      <c r="K318" s="32"/>
      <c r="L318" s="32"/>
      <c r="M318" s="32"/>
      <c r="N318" s="32"/>
      <c r="O318" s="5"/>
      <c r="P318" s="32"/>
      <c r="Q318" s="6"/>
    </row>
    <row r="319" spans="3:17">
      <c r="I319" s="32"/>
      <c r="J319" s="32"/>
      <c r="K319" s="32"/>
      <c r="L319" s="32"/>
      <c r="M319" s="32"/>
      <c r="N319" s="32"/>
      <c r="O319" s="5"/>
      <c r="P319" s="32"/>
      <c r="Q319" s="6"/>
    </row>
    <row r="320" spans="3:17">
      <c r="I320" s="32"/>
      <c r="J320" s="32"/>
      <c r="K320" s="32"/>
      <c r="L320" s="32"/>
      <c r="M320" s="32"/>
      <c r="N320" s="32"/>
      <c r="O320" s="5"/>
      <c r="P320" s="32"/>
      <c r="Q320" s="6"/>
    </row>
    <row r="321" spans="9:17">
      <c r="I321" s="32"/>
      <c r="J321" s="32"/>
      <c r="K321" s="32"/>
      <c r="L321" s="32"/>
      <c r="M321" s="32"/>
      <c r="N321" s="32"/>
      <c r="O321" s="32"/>
      <c r="P321" s="32"/>
      <c r="Q321" s="32"/>
    </row>
    <row r="322" spans="9:17">
      <c r="I322" s="32"/>
      <c r="J322" s="32"/>
      <c r="K322" s="32"/>
      <c r="L322" s="32"/>
      <c r="M322" s="32"/>
      <c r="N322" s="32"/>
      <c r="O322" s="32"/>
      <c r="P322" s="32"/>
      <c r="Q322" s="32"/>
    </row>
    <row r="323" spans="9:17">
      <c r="I323" s="32"/>
      <c r="J323" s="32"/>
      <c r="K323" s="32"/>
      <c r="L323" s="32"/>
      <c r="M323" s="32"/>
      <c r="N323" s="32"/>
      <c r="O323" s="32"/>
      <c r="P323" s="32"/>
      <c r="Q323" s="32"/>
    </row>
    <row r="324" spans="9:17">
      <c r="I324" s="32"/>
      <c r="J324" s="32"/>
      <c r="K324" s="32"/>
      <c r="L324" s="32"/>
      <c r="M324" s="32"/>
      <c r="N324" s="32"/>
      <c r="O324" s="32"/>
      <c r="P324" s="32"/>
      <c r="Q324" s="32"/>
    </row>
  </sheetData>
  <mergeCells count="1">
    <mergeCell ref="G17:I1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24"/>
  <sheetViews>
    <sheetView topLeftCell="A198" workbookViewId="0">
      <selection activeCell="J242" sqref="J242"/>
    </sheetView>
  </sheetViews>
  <sheetFormatPr defaultRowHeight="12.75"/>
  <cols>
    <col min="1" max="1" width="10.85546875" customWidth="1"/>
    <col min="2" max="2" width="9.7109375" customWidth="1"/>
    <col min="3" max="3" width="6.5703125" customWidth="1"/>
    <col min="4" max="4" width="11.140625" customWidth="1"/>
    <col min="5" max="5" width="11.42578125" customWidth="1"/>
    <col min="6" max="6" width="3.7109375" customWidth="1"/>
    <col min="7" max="7" width="11.7109375" style="23" customWidth="1"/>
    <col min="8" max="8" width="2.7109375" customWidth="1"/>
    <col min="9" max="10" width="11.7109375" customWidth="1"/>
    <col min="11" max="11" width="2.7109375" customWidth="1"/>
    <col min="12" max="12" width="7.140625" customWidth="1"/>
    <col min="13" max="13" width="10.5703125" customWidth="1"/>
    <col min="14" max="14" width="3.7109375" customWidth="1"/>
    <col min="16" max="16" width="3.7109375" customWidth="1"/>
    <col min="17" max="17" width="7.140625" customWidth="1"/>
    <col min="18" max="18" width="3.7109375" customWidth="1"/>
  </cols>
  <sheetData>
    <row r="1" spans="1:13">
      <c r="A1" s="1" t="s">
        <v>241</v>
      </c>
      <c r="G1" s="23" t="s">
        <v>246</v>
      </c>
      <c r="M1" s="23" t="s">
        <v>250</v>
      </c>
    </row>
    <row r="2" spans="1:13">
      <c r="D2" s="11"/>
      <c r="E2" s="11"/>
      <c r="G2" s="23">
        <v>3.1999999999999999E-5</v>
      </c>
      <c r="M2" s="23">
        <v>2.5999999999999998E-5</v>
      </c>
    </row>
    <row r="3" spans="1:13">
      <c r="A3" s="7" t="s">
        <v>2</v>
      </c>
      <c r="B3" s="8" t="s">
        <v>3</v>
      </c>
      <c r="D3" s="10" t="s">
        <v>23</v>
      </c>
      <c r="E3" s="10" t="s">
        <v>5</v>
      </c>
      <c r="G3" s="102" t="s">
        <v>3</v>
      </c>
      <c r="I3" s="103" t="s">
        <v>3</v>
      </c>
    </row>
    <row r="4" spans="1:13">
      <c r="A4" s="7"/>
      <c r="B4" s="24" t="s">
        <v>4</v>
      </c>
      <c r="C4" s="25"/>
      <c r="D4" s="24" t="s">
        <v>4</v>
      </c>
      <c r="E4" s="24" t="s">
        <v>4</v>
      </c>
      <c r="G4" s="81" t="s">
        <v>248</v>
      </c>
      <c r="I4" s="104" t="s">
        <v>248</v>
      </c>
    </row>
    <row r="5" spans="1:13">
      <c r="B5" s="9"/>
      <c r="G5" s="81" t="s">
        <v>247</v>
      </c>
      <c r="I5" s="104" t="s">
        <v>249</v>
      </c>
    </row>
    <row r="6" spans="1:13">
      <c r="A6" s="21" t="s">
        <v>12</v>
      </c>
      <c r="B6" s="9">
        <f>G6+$M$2*E6</f>
        <v>51.746147373399999</v>
      </c>
      <c r="C6" s="23"/>
      <c r="D6" s="17">
        <v>91.575900000000004</v>
      </c>
      <c r="E6" s="17">
        <f>D6+6.4</f>
        <v>97.97590000000001</v>
      </c>
      <c r="G6" s="101">
        <v>51.743600000000001</v>
      </c>
      <c r="I6" s="100">
        <v>51.7438</v>
      </c>
      <c r="J6" s="9">
        <f>G6*500</f>
        <v>25871.8</v>
      </c>
    </row>
    <row r="7" spans="1:13">
      <c r="A7" s="21" t="s">
        <v>13</v>
      </c>
      <c r="B7" s="9">
        <f t="shared" ref="B7:B16" si="0">G7+$M$2*E7</f>
        <v>51.715207919400001</v>
      </c>
      <c r="D7" s="17">
        <f>D6+210.021</f>
        <v>301.59690000000001</v>
      </c>
      <c r="E7" s="17">
        <f t="shared" ref="E7:E16" si="1">D7+6.4</f>
        <v>307.99689999999998</v>
      </c>
      <c r="G7" s="101">
        <v>51.7072</v>
      </c>
      <c r="I7" s="100">
        <v>51.7074</v>
      </c>
      <c r="J7" s="9">
        <f t="shared" ref="J7:J16" si="2">G7*500</f>
        <v>25853.599999999999</v>
      </c>
    </row>
    <row r="8" spans="1:13">
      <c r="A8" s="21" t="s">
        <v>14</v>
      </c>
      <c r="B8" s="9">
        <f t="shared" si="0"/>
        <v>51.666707643800002</v>
      </c>
      <c r="D8" s="17">
        <f>D7+299.9894</f>
        <v>601.58629999999994</v>
      </c>
      <c r="E8" s="17">
        <f t="shared" si="1"/>
        <v>607.98629999999991</v>
      </c>
      <c r="G8" s="101">
        <v>51.6509</v>
      </c>
      <c r="I8" s="100">
        <v>51.651200000000003</v>
      </c>
      <c r="J8" s="9">
        <f t="shared" si="2"/>
        <v>25825.45</v>
      </c>
    </row>
    <row r="9" spans="1:13">
      <c r="A9" s="21" t="s">
        <v>15</v>
      </c>
      <c r="B9" s="9">
        <f t="shared" si="0"/>
        <v>51.603647773799999</v>
      </c>
      <c r="D9" s="17">
        <f>D8+240.005</f>
        <v>841.59129999999993</v>
      </c>
      <c r="E9" s="17">
        <f t="shared" si="1"/>
        <v>847.99129999999991</v>
      </c>
      <c r="G9" s="101">
        <v>51.581600000000002</v>
      </c>
      <c r="I9" s="100">
        <v>51.581499999999998</v>
      </c>
      <c r="J9" s="9">
        <f t="shared" si="2"/>
        <v>25790.799999999999</v>
      </c>
    </row>
    <row r="10" spans="1:13">
      <c r="A10" s="21" t="s">
        <v>16</v>
      </c>
      <c r="B10" s="9">
        <f t="shared" si="0"/>
        <v>51.590607820599999</v>
      </c>
      <c r="D10" s="17">
        <f>D9+360.0018</f>
        <v>1201.5931</v>
      </c>
      <c r="E10" s="17">
        <f t="shared" si="1"/>
        <v>1207.9931000000001</v>
      </c>
      <c r="G10" s="101">
        <v>51.559199999999997</v>
      </c>
      <c r="I10" s="100">
        <v>51.558500000000002</v>
      </c>
      <c r="J10" s="9">
        <f t="shared" si="2"/>
        <v>25779.599999999999</v>
      </c>
    </row>
    <row r="11" spans="1:13">
      <c r="A11" s="21" t="s">
        <v>17</v>
      </c>
      <c r="B11" s="9">
        <f t="shared" si="0"/>
        <v>51.5220479766</v>
      </c>
      <c r="D11" s="17">
        <f>D10+240.006</f>
        <v>1441.5991000000001</v>
      </c>
      <c r="E11" s="17">
        <f t="shared" si="1"/>
        <v>1447.9991000000002</v>
      </c>
      <c r="G11" s="101">
        <v>51.484400000000001</v>
      </c>
      <c r="I11" s="100">
        <v>51.4846</v>
      </c>
      <c r="J11" s="9">
        <f t="shared" si="2"/>
        <v>25742.2</v>
      </c>
    </row>
    <row r="12" spans="1:13">
      <c r="A12" s="21" t="s">
        <v>18</v>
      </c>
      <c r="B12" s="9">
        <f t="shared" si="0"/>
        <v>51.551027737400005</v>
      </c>
      <c r="D12" s="17">
        <f>D11+329.9908</f>
        <v>1771.5899000000002</v>
      </c>
      <c r="E12" s="17">
        <f t="shared" si="1"/>
        <v>1777.9899000000003</v>
      </c>
      <c r="G12" s="101">
        <v>51.504800000000003</v>
      </c>
      <c r="I12" s="100">
        <v>51.505099999999999</v>
      </c>
      <c r="J12" s="9">
        <f t="shared" si="2"/>
        <v>25752.400000000001</v>
      </c>
    </row>
    <row r="13" spans="1:13">
      <c r="A13" s="21" t="s">
        <v>19</v>
      </c>
      <c r="B13" s="9">
        <f t="shared" si="0"/>
        <v>51.5978076516</v>
      </c>
      <c r="D13" s="17">
        <f>D12+329.9967</f>
        <v>2101.5866000000001</v>
      </c>
      <c r="E13" s="17">
        <f t="shared" si="1"/>
        <v>2107.9866000000002</v>
      </c>
      <c r="G13" s="101">
        <v>51.542999999999999</v>
      </c>
      <c r="I13" s="100">
        <v>51.542999999999999</v>
      </c>
      <c r="J13" s="9">
        <f t="shared" si="2"/>
        <v>25771.5</v>
      </c>
    </row>
    <row r="14" spans="1:13">
      <c r="A14" s="21" t="s">
        <v>20</v>
      </c>
      <c r="B14" s="9">
        <f t="shared" si="0"/>
        <v>51.641407383800001</v>
      </c>
      <c r="D14" s="17">
        <f>D13+299.9897</f>
        <v>2401.5763000000002</v>
      </c>
      <c r="E14" s="17">
        <f t="shared" si="1"/>
        <v>2407.9763000000003</v>
      </c>
      <c r="G14" s="101">
        <v>51.578800000000001</v>
      </c>
      <c r="I14" s="100">
        <v>51.578699999999998</v>
      </c>
      <c r="J14" s="9">
        <f t="shared" si="2"/>
        <v>25789.4</v>
      </c>
    </row>
    <row r="15" spans="1:13">
      <c r="A15" s="21" t="s">
        <v>21</v>
      </c>
      <c r="B15" s="9">
        <f t="shared" si="0"/>
        <v>51.679007568400003</v>
      </c>
      <c r="D15" s="17">
        <f>D14+300.0071</f>
        <v>2701.5834</v>
      </c>
      <c r="E15" s="17">
        <f t="shared" si="1"/>
        <v>2707.9834000000001</v>
      </c>
      <c r="G15" s="101">
        <v>51.608600000000003</v>
      </c>
      <c r="I15" s="100">
        <v>51.609400000000001</v>
      </c>
      <c r="J15" s="9">
        <f t="shared" si="2"/>
        <v>25804.300000000003</v>
      </c>
    </row>
    <row r="16" spans="1:13">
      <c r="A16" s="21" t="s">
        <v>22</v>
      </c>
      <c r="B16" s="9">
        <f t="shared" si="0"/>
        <v>51.719668065</v>
      </c>
      <c r="D16" s="17">
        <f>D15+210.0191</f>
        <v>2911.6025</v>
      </c>
      <c r="E16" s="17">
        <f t="shared" si="1"/>
        <v>2918.0025000000001</v>
      </c>
      <c r="G16" s="101">
        <v>51.643799999999999</v>
      </c>
      <c r="I16" s="100">
        <v>51.644300000000001</v>
      </c>
      <c r="J16" s="9">
        <f t="shared" si="2"/>
        <v>25821.899999999998</v>
      </c>
    </row>
    <row r="17" spans="1:13" ht="25.5">
      <c r="B17" s="9"/>
      <c r="G17" s="141" t="s">
        <v>242</v>
      </c>
      <c r="H17" s="141"/>
      <c r="I17" s="141"/>
      <c r="J17" s="82" t="s">
        <v>8</v>
      </c>
    </row>
    <row r="18" spans="1:13">
      <c r="B18" s="9"/>
      <c r="G18" s="28" t="s">
        <v>239</v>
      </c>
      <c r="H18" s="23"/>
      <c r="I18" s="41" t="s">
        <v>240</v>
      </c>
      <c r="J18" s="2" t="s">
        <v>9</v>
      </c>
    </row>
    <row r="19" spans="1:13">
      <c r="B19" s="9"/>
      <c r="G19" s="26" t="s">
        <v>4</v>
      </c>
      <c r="I19" s="42" t="s">
        <v>4</v>
      </c>
      <c r="J19" s="24" t="s">
        <v>4</v>
      </c>
    </row>
    <row r="20" spans="1:13">
      <c r="A20" s="23" t="s">
        <v>237</v>
      </c>
      <c r="B20" s="23"/>
      <c r="C20" s="23"/>
      <c r="D20" s="93">
        <f>D21-1.808</f>
        <v>4.6020000000000003</v>
      </c>
      <c r="E20" s="94">
        <f>D20+6.4</f>
        <v>11.002000000000001</v>
      </c>
      <c r="I20" s="30">
        <v>0</v>
      </c>
      <c r="J20" s="9">
        <f>I20*500</f>
        <v>0</v>
      </c>
    </row>
    <row r="21" spans="1:13">
      <c r="A21" t="s">
        <v>24</v>
      </c>
      <c r="D21" s="67">
        <v>6.41</v>
      </c>
      <c r="E21" s="18">
        <f>D21+6.4</f>
        <v>12.81</v>
      </c>
      <c r="I21" s="40">
        <f>'[5]libretto misure'!$O$15</f>
        <v>1.0257499999999919E-2</v>
      </c>
      <c r="J21" s="9">
        <f t="shared" ref="J21:J84" si="3">I21*500</f>
        <v>5.1287499999999593</v>
      </c>
    </row>
    <row r="22" spans="1:13">
      <c r="A22" t="s">
        <v>25</v>
      </c>
      <c r="D22" s="13">
        <v>14.494999999999999</v>
      </c>
      <c r="E22" s="18">
        <f t="shared" ref="E22:E85" si="4">D22+6.4</f>
        <v>20.895</v>
      </c>
      <c r="I22" s="40">
        <f>'[5]libretto misure'!$O$16</f>
        <v>-5.1324999999999288E-3</v>
      </c>
      <c r="J22" s="9">
        <f t="shared" si="3"/>
        <v>-2.5662499999999646</v>
      </c>
    </row>
    <row r="23" spans="1:13">
      <c r="A23" t="s">
        <v>26</v>
      </c>
      <c r="D23" s="13">
        <v>29.550999999999998</v>
      </c>
      <c r="E23" s="18">
        <f t="shared" si="4"/>
        <v>35.951000000000001</v>
      </c>
      <c r="I23" s="40">
        <f>'[5]libretto misure'!$O$18</f>
        <v>-0.39044000000000012</v>
      </c>
      <c r="J23" s="9">
        <f t="shared" si="3"/>
        <v>-195.22000000000006</v>
      </c>
    </row>
    <row r="24" spans="1:13">
      <c r="A24" t="s">
        <v>27</v>
      </c>
      <c r="D24" s="13">
        <v>44.484999999999999</v>
      </c>
      <c r="E24" s="18">
        <f t="shared" si="4"/>
        <v>50.884999999999998</v>
      </c>
      <c r="I24" s="40">
        <f>'[5]libretto misure'!$O$20</f>
        <v>-0.39720750000000005</v>
      </c>
      <c r="J24" s="9">
        <f t="shared" si="3"/>
        <v>-198.60375000000002</v>
      </c>
    </row>
    <row r="25" spans="1:13">
      <c r="A25" t="s">
        <v>28</v>
      </c>
      <c r="D25" s="13">
        <v>59.493000000000002</v>
      </c>
      <c r="E25" s="18">
        <f t="shared" si="4"/>
        <v>65.893000000000001</v>
      </c>
      <c r="I25" s="40">
        <f>'[5]libretto misure'!$O$22</f>
        <v>-0.39413750000000008</v>
      </c>
      <c r="J25" s="9">
        <f t="shared" si="3"/>
        <v>-197.06875000000005</v>
      </c>
    </row>
    <row r="26" spans="1:13">
      <c r="A26" t="s">
        <v>29</v>
      </c>
      <c r="D26" s="13">
        <v>74.492999999999995</v>
      </c>
      <c r="E26" s="18">
        <f t="shared" si="4"/>
        <v>80.893000000000001</v>
      </c>
      <c r="I26" s="40">
        <f>'[5]libretto misure'!$O$24</f>
        <v>-0.40230750000000015</v>
      </c>
      <c r="J26" s="9">
        <f t="shared" si="3"/>
        <v>-201.15375000000009</v>
      </c>
    </row>
    <row r="27" spans="1:13">
      <c r="A27" t="s">
        <v>30</v>
      </c>
      <c r="B27" s="21"/>
      <c r="C27" s="21"/>
      <c r="D27" s="13">
        <v>89.504000000000005</v>
      </c>
      <c r="E27" s="18">
        <f t="shared" si="4"/>
        <v>95.904000000000011</v>
      </c>
      <c r="G27" s="30"/>
      <c r="I27" s="40">
        <f>'[5]libretto misure'!$O$26</f>
        <v>-0.41400250000000022</v>
      </c>
      <c r="J27" s="9">
        <f t="shared" si="3"/>
        <v>-207.00125000000011</v>
      </c>
    </row>
    <row r="28" spans="1:13">
      <c r="A28" s="21" t="str">
        <f>A6</f>
        <v>GPS00N</v>
      </c>
      <c r="D28" s="17">
        <f>D6</f>
        <v>91.575900000000004</v>
      </c>
      <c r="E28" s="17">
        <f>D28+6.4</f>
        <v>97.97590000000001</v>
      </c>
      <c r="G28" s="30">
        <f>'rilievo iniziale 2001 '!G28+B6-'rilievo iniziale 2001 '!B6</f>
        <v>-0.4007700000000014</v>
      </c>
      <c r="I28" s="43">
        <f>'[5]libretto misure'!$O$27</f>
        <v>-0.4203725000000002</v>
      </c>
      <c r="J28" s="9">
        <f t="shared" si="3"/>
        <v>-210.18625000000011</v>
      </c>
      <c r="M28" s="9">
        <f>G28*500</f>
        <v>-200.3850000000007</v>
      </c>
    </row>
    <row r="29" spans="1:13">
      <c r="A29" t="s">
        <v>31</v>
      </c>
      <c r="D29" s="13">
        <v>104.509</v>
      </c>
      <c r="E29" s="18">
        <f t="shared" si="4"/>
        <v>110.90900000000001</v>
      </c>
      <c r="I29" s="40">
        <f>'[5]libretto misure'!$O$29</f>
        <v>-0.41607749999999999</v>
      </c>
      <c r="J29" s="9">
        <f t="shared" si="3"/>
        <v>-208.03874999999999</v>
      </c>
      <c r="M29" s="9"/>
    </row>
    <row r="30" spans="1:13">
      <c r="A30" t="s">
        <v>32</v>
      </c>
      <c r="D30" s="13">
        <v>119.506</v>
      </c>
      <c r="E30" s="18">
        <f t="shared" si="4"/>
        <v>125.90600000000001</v>
      </c>
      <c r="I30" s="40">
        <f>'[5]libretto misure'!$O$31</f>
        <v>-0.40954750000000001</v>
      </c>
      <c r="J30" s="9">
        <f t="shared" si="3"/>
        <v>-204.77375000000001</v>
      </c>
      <c r="M30" s="9"/>
    </row>
    <row r="31" spans="1:13">
      <c r="A31" t="s">
        <v>33</v>
      </c>
      <c r="D31" s="13">
        <v>134.482</v>
      </c>
      <c r="E31" s="18">
        <f t="shared" si="4"/>
        <v>140.88200000000001</v>
      </c>
      <c r="I31" s="40">
        <f>'[5]libretto misure'!$O$33</f>
        <v>-0.40973000000000015</v>
      </c>
      <c r="J31" s="9">
        <f t="shared" si="3"/>
        <v>-204.86500000000007</v>
      </c>
      <c r="M31" s="9"/>
    </row>
    <row r="32" spans="1:13">
      <c r="A32" t="s">
        <v>34</v>
      </c>
      <c r="D32" s="13">
        <v>149.48599999999999</v>
      </c>
      <c r="E32" s="18">
        <f t="shared" si="4"/>
        <v>155.886</v>
      </c>
      <c r="I32" s="40">
        <f>'[5]libretto misure'!$O$35</f>
        <v>-0.41820000000000029</v>
      </c>
      <c r="J32" s="9">
        <f t="shared" si="3"/>
        <v>-209.10000000000014</v>
      </c>
      <c r="M32" s="9"/>
    </row>
    <row r="33" spans="1:13">
      <c r="A33" t="s">
        <v>35</v>
      </c>
      <c r="D33" s="13">
        <v>164.48500000000001</v>
      </c>
      <c r="E33" s="18">
        <f t="shared" si="4"/>
        <v>170.88500000000002</v>
      </c>
      <c r="I33" s="40">
        <f>'[5]libretto misure'!$O$37</f>
        <v>-0.4199625000000004</v>
      </c>
      <c r="J33" s="9">
        <f t="shared" si="3"/>
        <v>-209.98125000000022</v>
      </c>
      <c r="M33" s="9"/>
    </row>
    <row r="34" spans="1:13">
      <c r="A34" t="s">
        <v>36</v>
      </c>
      <c r="D34" s="16">
        <v>179.47900000000001</v>
      </c>
      <c r="E34" s="18">
        <f t="shared" si="4"/>
        <v>185.87900000000002</v>
      </c>
      <c r="I34" s="40">
        <f>'[5]libretto misure'!$O$39</f>
        <v>-0.42091750000000044</v>
      </c>
      <c r="J34" s="9">
        <f t="shared" si="3"/>
        <v>-210.45875000000021</v>
      </c>
      <c r="M34" s="9"/>
    </row>
    <row r="35" spans="1:13">
      <c r="A35" t="s">
        <v>37</v>
      </c>
      <c r="D35" s="13">
        <v>194.5</v>
      </c>
      <c r="E35" s="18">
        <f t="shared" si="4"/>
        <v>200.9</v>
      </c>
      <c r="I35" s="40">
        <f>'[5]libretto misure'!$O$41</f>
        <v>-0.43259000000000047</v>
      </c>
      <c r="J35" s="9">
        <f t="shared" si="3"/>
        <v>-216.29500000000024</v>
      </c>
      <c r="M35" s="9"/>
    </row>
    <row r="36" spans="1:13">
      <c r="A36" t="s">
        <v>38</v>
      </c>
      <c r="D36" s="13">
        <v>209.501</v>
      </c>
      <c r="E36" s="18">
        <f t="shared" si="4"/>
        <v>215.90100000000001</v>
      </c>
      <c r="I36" s="40">
        <f>'[5]libretto misure'!$O$44</f>
        <v>-0.43322000000000055</v>
      </c>
      <c r="J36" s="9">
        <f t="shared" si="3"/>
        <v>-216.61000000000027</v>
      </c>
      <c r="M36" s="9"/>
    </row>
    <row r="37" spans="1:13">
      <c r="A37" t="s">
        <v>39</v>
      </c>
      <c r="D37" s="13">
        <v>224.48699999999999</v>
      </c>
      <c r="E37" s="18">
        <f t="shared" si="4"/>
        <v>230.887</v>
      </c>
      <c r="I37" s="40">
        <f>'[5]libretto misure'!$O$46</f>
        <v>-0.43384250000000057</v>
      </c>
      <c r="J37" s="9">
        <f t="shared" si="3"/>
        <v>-216.9212500000003</v>
      </c>
      <c r="M37" s="9"/>
    </row>
    <row r="38" spans="1:13">
      <c r="A38" t="s">
        <v>40</v>
      </c>
      <c r="D38" s="13">
        <v>239.49199999999999</v>
      </c>
      <c r="E38" s="18">
        <f t="shared" si="4"/>
        <v>245.892</v>
      </c>
      <c r="I38" s="40">
        <f>'[5]libretto misure'!$O$48</f>
        <v>-0.43404000000000059</v>
      </c>
      <c r="J38" s="9">
        <f t="shared" si="3"/>
        <v>-217.02000000000029</v>
      </c>
      <c r="M38" s="9"/>
    </row>
    <row r="39" spans="1:13">
      <c r="A39" t="s">
        <v>41</v>
      </c>
      <c r="D39" s="13">
        <v>254.49</v>
      </c>
      <c r="E39" s="18">
        <f t="shared" si="4"/>
        <v>260.89</v>
      </c>
      <c r="I39" s="40">
        <f>'[5]libretto misure'!$O$50</f>
        <v>-0.43995500000000071</v>
      </c>
      <c r="J39" s="9">
        <f t="shared" si="3"/>
        <v>-219.97750000000036</v>
      </c>
      <c r="M39" s="9"/>
    </row>
    <row r="40" spans="1:13">
      <c r="A40" t="s">
        <v>42</v>
      </c>
      <c r="D40" s="13">
        <v>269.49900000000002</v>
      </c>
      <c r="E40" s="18">
        <f t="shared" si="4"/>
        <v>275.899</v>
      </c>
      <c r="I40" s="40">
        <f>'[5]libretto misure'!$O$52</f>
        <v>-0.43757750000000062</v>
      </c>
      <c r="J40" s="9">
        <f t="shared" si="3"/>
        <v>-218.78875000000031</v>
      </c>
      <c r="M40" s="9"/>
    </row>
    <row r="41" spans="1:13">
      <c r="A41" t="s">
        <v>43</v>
      </c>
      <c r="D41" s="13">
        <v>284.49700000000001</v>
      </c>
      <c r="E41" s="18">
        <f t="shared" si="4"/>
        <v>290.89699999999999</v>
      </c>
      <c r="I41" s="40">
        <f>'[5]libretto misure'!$O$54</f>
        <v>-0.44523750000000073</v>
      </c>
      <c r="J41" s="9">
        <f t="shared" si="3"/>
        <v>-222.61875000000038</v>
      </c>
      <c r="M41" s="9"/>
    </row>
    <row r="42" spans="1:13">
      <c r="A42" t="s">
        <v>44</v>
      </c>
      <c r="D42" s="13">
        <v>299.49400000000003</v>
      </c>
      <c r="E42" s="18">
        <f t="shared" si="4"/>
        <v>305.89400000000001</v>
      </c>
      <c r="G42" s="30"/>
      <c r="I42" s="40">
        <f>'[5]libretto misure'!$O$56</f>
        <v>-0.44836500000000062</v>
      </c>
      <c r="J42" s="9">
        <f t="shared" si="3"/>
        <v>-224.18250000000032</v>
      </c>
      <c r="M42" s="9"/>
    </row>
    <row r="43" spans="1:13">
      <c r="A43" s="21" t="str">
        <f>A7</f>
        <v>GPS01N</v>
      </c>
      <c r="D43" s="17">
        <f>D7</f>
        <v>301.59690000000001</v>
      </c>
      <c r="E43" s="17">
        <f>D43+6.4</f>
        <v>307.99689999999998</v>
      </c>
      <c r="G43" s="30">
        <f>'rilievo iniziale 2001 '!G43+B7-'rilievo iniziale 2001 '!B7</f>
        <v>-0.43170945399999994</v>
      </c>
      <c r="I43" s="43">
        <f>'[5]libretto misure'!$O$57</f>
        <v>-0.45159500000000075</v>
      </c>
      <c r="J43" s="9">
        <f t="shared" si="3"/>
        <v>-225.79750000000038</v>
      </c>
      <c r="M43" s="9">
        <f>G43*500</f>
        <v>-215.85472699999997</v>
      </c>
    </row>
    <row r="44" spans="1:13">
      <c r="A44" t="s">
        <v>45</v>
      </c>
      <c r="D44" s="13">
        <v>314.49299999999999</v>
      </c>
      <c r="E44" s="18">
        <f t="shared" si="4"/>
        <v>320.89299999999997</v>
      </c>
      <c r="I44" s="40">
        <f>'[6]libretto misure'!$P$15</f>
        <v>-0.44775750000000009</v>
      </c>
      <c r="J44" s="9">
        <f t="shared" si="3"/>
        <v>-223.87875000000005</v>
      </c>
      <c r="M44" s="9"/>
    </row>
    <row r="45" spans="1:13">
      <c r="A45" t="s">
        <v>46</v>
      </c>
      <c r="D45" s="13">
        <v>329.50200000000001</v>
      </c>
      <c r="E45" s="18">
        <f t="shared" si="4"/>
        <v>335.90199999999999</v>
      </c>
      <c r="I45" s="40">
        <f>'[6]libretto misure'!$P$17</f>
        <v>-0.45202500000000023</v>
      </c>
      <c r="J45" s="9">
        <f t="shared" si="3"/>
        <v>-226.0125000000001</v>
      </c>
      <c r="M45" s="9"/>
    </row>
    <row r="46" spans="1:13">
      <c r="A46" t="s">
        <v>47</v>
      </c>
      <c r="D46" s="13">
        <v>344.49700000000001</v>
      </c>
      <c r="E46" s="18">
        <f t="shared" si="4"/>
        <v>350.89699999999999</v>
      </c>
      <c r="I46" s="40">
        <f>'[6]libretto misure'!$P$19</f>
        <v>-0.43683000000000027</v>
      </c>
      <c r="J46" s="9">
        <f t="shared" si="3"/>
        <v>-218.41500000000013</v>
      </c>
      <c r="M46" s="9"/>
    </row>
    <row r="47" spans="1:13">
      <c r="A47" t="s">
        <v>48</v>
      </c>
      <c r="D47" s="13">
        <v>359.50400000000002</v>
      </c>
      <c r="E47" s="18">
        <f t="shared" si="4"/>
        <v>365.904</v>
      </c>
      <c r="I47" s="40">
        <f>'[6]libretto misure'!$P$21</f>
        <v>-0.46393250000000036</v>
      </c>
      <c r="J47" s="9">
        <f t="shared" si="3"/>
        <v>-231.96625000000017</v>
      </c>
      <c r="M47" s="9"/>
    </row>
    <row r="48" spans="1:13">
      <c r="A48" t="s">
        <v>49</v>
      </c>
      <c r="D48" s="13">
        <v>374.49200000000002</v>
      </c>
      <c r="E48" s="18">
        <f t="shared" si="4"/>
        <v>380.892</v>
      </c>
      <c r="I48" s="40">
        <f>'[6]libretto misure'!$P$23</f>
        <v>-0.45697000000000032</v>
      </c>
      <c r="J48" s="9">
        <f t="shared" si="3"/>
        <v>-228.48500000000016</v>
      </c>
      <c r="M48" s="9"/>
    </row>
    <row r="49" spans="1:13">
      <c r="A49" t="s">
        <v>50</v>
      </c>
      <c r="D49" s="13">
        <v>389.495</v>
      </c>
      <c r="E49" s="18">
        <f t="shared" si="4"/>
        <v>395.89499999999998</v>
      </c>
      <c r="I49" s="40">
        <f>'[6]libretto misure'!$P$26</f>
        <v>-0.45280750000000014</v>
      </c>
      <c r="J49" s="9">
        <f t="shared" si="3"/>
        <v>-226.40375000000006</v>
      </c>
      <c r="M49" s="9"/>
    </row>
    <row r="50" spans="1:13">
      <c r="A50" t="s">
        <v>51</v>
      </c>
      <c r="D50" s="13">
        <v>404.49299999999999</v>
      </c>
      <c r="E50" s="18">
        <f t="shared" si="4"/>
        <v>410.89299999999997</v>
      </c>
      <c r="I50" s="40">
        <f>'[6]libretto misure'!$P$28</f>
        <v>-0.45943000000000006</v>
      </c>
      <c r="J50" s="9">
        <f t="shared" si="3"/>
        <v>-229.71500000000003</v>
      </c>
      <c r="M50" s="9"/>
    </row>
    <row r="51" spans="1:13">
      <c r="A51" t="s">
        <v>52</v>
      </c>
      <c r="D51" s="13">
        <v>419.49299999999999</v>
      </c>
      <c r="E51" s="18">
        <f t="shared" si="4"/>
        <v>425.89299999999997</v>
      </c>
      <c r="G51" s="31"/>
      <c r="I51" s="40">
        <f>'[6]libretto misure'!$P$30</f>
        <v>-0.46170750000000005</v>
      </c>
      <c r="J51" s="9">
        <f t="shared" si="3"/>
        <v>-230.85375000000002</v>
      </c>
      <c r="M51" s="9"/>
    </row>
    <row r="52" spans="1:13">
      <c r="A52" t="s">
        <v>53</v>
      </c>
      <c r="D52" s="13">
        <v>434.47</v>
      </c>
      <c r="E52" s="18">
        <f t="shared" si="4"/>
        <v>440.87</v>
      </c>
      <c r="G52" s="31"/>
      <c r="I52" s="40">
        <f>'[6]libretto misure'!$P$32</f>
        <v>-0.46614249999999974</v>
      </c>
      <c r="J52" s="9">
        <f t="shared" si="3"/>
        <v>-233.07124999999988</v>
      </c>
      <c r="M52" s="9"/>
    </row>
    <row r="53" spans="1:13">
      <c r="A53" t="s">
        <v>54</v>
      </c>
      <c r="D53" s="13">
        <v>449.49599999999998</v>
      </c>
      <c r="E53" s="18">
        <f t="shared" si="4"/>
        <v>455.89599999999996</v>
      </c>
      <c r="G53" s="31"/>
      <c r="I53" s="40">
        <f>'[6]libretto misure'!$P$34</f>
        <v>-0.48815249999999982</v>
      </c>
      <c r="J53" s="9">
        <f t="shared" si="3"/>
        <v>-244.0762499999999</v>
      </c>
      <c r="M53" s="9"/>
    </row>
    <row r="54" spans="1:13">
      <c r="A54" t="s">
        <v>55</v>
      </c>
      <c r="D54" s="16">
        <v>464.488</v>
      </c>
      <c r="E54" s="18">
        <f t="shared" si="4"/>
        <v>470.88799999999998</v>
      </c>
      <c r="G54" s="31"/>
      <c r="I54" s="40">
        <f>'[6]libretto misure'!$P$36</f>
        <v>-0.49032249999999977</v>
      </c>
      <c r="J54" s="9">
        <f t="shared" si="3"/>
        <v>-245.16124999999988</v>
      </c>
      <c r="M54" s="9"/>
    </row>
    <row r="55" spans="1:13">
      <c r="A55" t="s">
        <v>56</v>
      </c>
      <c r="D55" s="13">
        <v>479.48099999999999</v>
      </c>
      <c r="E55" s="18">
        <f t="shared" si="4"/>
        <v>485.88099999999997</v>
      </c>
      <c r="G55" s="31"/>
      <c r="I55" s="40">
        <f>'[6]libretto misure'!$P$38</f>
        <v>-0.49052499999999982</v>
      </c>
      <c r="J55" s="9">
        <f t="shared" si="3"/>
        <v>-245.2624999999999</v>
      </c>
      <c r="M55" s="9"/>
    </row>
    <row r="56" spans="1:13">
      <c r="A56" t="s">
        <v>57</v>
      </c>
      <c r="D56" s="13">
        <v>494.48500000000001</v>
      </c>
      <c r="E56" s="18">
        <f t="shared" si="4"/>
        <v>500.88499999999999</v>
      </c>
      <c r="G56" s="31"/>
      <c r="I56" s="40">
        <f>'[6]libretto misure'!$P$40</f>
        <v>-0.49890749999999984</v>
      </c>
      <c r="J56" s="9">
        <f t="shared" si="3"/>
        <v>-249.45374999999993</v>
      </c>
      <c r="M56" s="9"/>
    </row>
    <row r="57" spans="1:13">
      <c r="A57" t="s">
        <v>58</v>
      </c>
      <c r="D57" s="13">
        <v>509.50200000000001</v>
      </c>
      <c r="E57" s="18">
        <f t="shared" si="4"/>
        <v>515.90200000000004</v>
      </c>
      <c r="G57" s="31"/>
      <c r="I57" s="40">
        <f>'[6]libretto misure'!$P$42</f>
        <v>-0.50578499999999993</v>
      </c>
      <c r="J57" s="9">
        <f t="shared" si="3"/>
        <v>-252.89249999999996</v>
      </c>
      <c r="M57" s="9"/>
    </row>
    <row r="58" spans="1:13">
      <c r="A58" t="s">
        <v>59</v>
      </c>
      <c r="D58" s="13">
        <v>524.495</v>
      </c>
      <c r="E58" s="18">
        <f t="shared" si="4"/>
        <v>530.89499999999998</v>
      </c>
      <c r="G58" s="31"/>
      <c r="I58" s="40">
        <f>'[6]libretto misure'!$P$44</f>
        <v>-0.50332749999999971</v>
      </c>
      <c r="J58" s="9">
        <f t="shared" si="3"/>
        <v>-251.66374999999985</v>
      </c>
      <c r="M58" s="9"/>
    </row>
    <row r="59" spans="1:13">
      <c r="A59" t="s">
        <v>60</v>
      </c>
      <c r="D59" s="13">
        <v>539.495</v>
      </c>
      <c r="E59" s="18">
        <f t="shared" si="4"/>
        <v>545.89499999999998</v>
      </c>
      <c r="G59" s="31"/>
      <c r="I59" s="40">
        <f>'[6]libretto misure'!$P$46</f>
        <v>-0.51464499999999958</v>
      </c>
      <c r="J59" s="9">
        <f t="shared" si="3"/>
        <v>-257.32249999999976</v>
      </c>
      <c r="M59" s="9"/>
    </row>
    <row r="60" spans="1:13">
      <c r="A60" t="s">
        <v>61</v>
      </c>
      <c r="D60" s="13">
        <v>554.49199999999996</v>
      </c>
      <c r="E60" s="18">
        <f t="shared" si="4"/>
        <v>560.89199999999994</v>
      </c>
      <c r="G60" s="31"/>
      <c r="I60" s="40">
        <f>'[6]libretto misure'!$P$48</f>
        <v>-0.51679499999999967</v>
      </c>
      <c r="J60" s="9">
        <f t="shared" si="3"/>
        <v>-258.39749999999981</v>
      </c>
      <c r="M60" s="9"/>
    </row>
    <row r="61" spans="1:13">
      <c r="A61" t="s">
        <v>62</v>
      </c>
      <c r="D61" s="13">
        <v>569.49599999999998</v>
      </c>
      <c r="E61" s="18">
        <f t="shared" si="4"/>
        <v>575.89599999999996</v>
      </c>
      <c r="G61" s="31"/>
      <c r="I61" s="40">
        <f>'[6]libretto misure'!$P$50</f>
        <v>-0.50553749999999953</v>
      </c>
      <c r="J61" s="9">
        <f t="shared" si="3"/>
        <v>-252.76874999999976</v>
      </c>
      <c r="M61" s="9"/>
    </row>
    <row r="62" spans="1:13">
      <c r="A62" t="s">
        <v>63</v>
      </c>
      <c r="D62" s="13">
        <v>584.48800000000006</v>
      </c>
      <c r="E62" s="18">
        <f t="shared" si="4"/>
        <v>590.88800000000003</v>
      </c>
      <c r="G62" s="31"/>
      <c r="I62" s="40">
        <f>'[6]libretto misure'!$P$52</f>
        <v>-0.49341999999999947</v>
      </c>
      <c r="J62" s="9">
        <f t="shared" si="3"/>
        <v>-246.70999999999972</v>
      </c>
      <c r="M62" s="9"/>
    </row>
    <row r="63" spans="1:13" s="21" customFormat="1">
      <c r="A63" t="s">
        <v>64</v>
      </c>
      <c r="D63" s="13">
        <v>599.49900000000002</v>
      </c>
      <c r="E63" s="18">
        <f t="shared" si="4"/>
        <v>605.899</v>
      </c>
      <c r="G63" s="30"/>
      <c r="I63" s="40">
        <f>'[6]libretto misure'!$P$55</f>
        <v>-0.50170249999999916</v>
      </c>
      <c r="J63" s="9">
        <f t="shared" si="3"/>
        <v>-250.8512499999996</v>
      </c>
      <c r="M63" s="9"/>
    </row>
    <row r="64" spans="1:13">
      <c r="A64" s="21" t="str">
        <f>A8</f>
        <v>GPS02N</v>
      </c>
      <c r="D64" s="17">
        <f>D8</f>
        <v>601.58629999999994</v>
      </c>
      <c r="E64" s="17">
        <f>D64+6.4</f>
        <v>607.98629999999991</v>
      </c>
      <c r="G64" s="30">
        <f>'rilievo iniziale 2001 '!G64+B8-'rilievo iniziale 2001 '!B8</f>
        <v>-0.48020972959999852</v>
      </c>
      <c r="I64" s="43">
        <f>'[6]libretto misure'!$P$56</f>
        <v>-0.4980099999999994</v>
      </c>
      <c r="J64" s="9">
        <f t="shared" si="3"/>
        <v>-249.00499999999971</v>
      </c>
      <c r="M64" s="9">
        <f>G64*500</f>
        <v>-240.10486479999926</v>
      </c>
    </row>
    <row r="65" spans="1:13">
      <c r="A65" t="s">
        <v>65</v>
      </c>
      <c r="D65" s="13">
        <v>614.49</v>
      </c>
      <c r="E65" s="18">
        <f t="shared" si="4"/>
        <v>620.89</v>
      </c>
      <c r="G65" s="31"/>
      <c r="I65" s="40">
        <f>'[7]libretto misure'!$P$15</f>
        <v>-0.50014750000000008</v>
      </c>
      <c r="J65" s="9">
        <f t="shared" si="3"/>
        <v>-250.07375000000005</v>
      </c>
      <c r="M65" s="9"/>
    </row>
    <row r="66" spans="1:13">
      <c r="A66" t="s">
        <v>66</v>
      </c>
      <c r="D66" s="13">
        <v>629.51599999999996</v>
      </c>
      <c r="E66" s="18">
        <f t="shared" si="4"/>
        <v>635.91599999999994</v>
      </c>
      <c r="G66" s="31"/>
      <c r="I66" s="40">
        <f>'[7]libretto misure'!$P$17</f>
        <v>-0.50280999999999998</v>
      </c>
      <c r="J66" s="9">
        <f t="shared" si="3"/>
        <v>-251.405</v>
      </c>
      <c r="M66" s="9"/>
    </row>
    <row r="67" spans="1:13">
      <c r="A67" t="s">
        <v>67</v>
      </c>
      <c r="D67" s="13">
        <v>644.49099999999999</v>
      </c>
      <c r="E67" s="18">
        <f t="shared" si="4"/>
        <v>650.89099999999996</v>
      </c>
      <c r="G67" s="31"/>
      <c r="I67" s="40">
        <f>'[7]libretto misure'!$P$19</f>
        <v>-0.5068975</v>
      </c>
      <c r="J67" s="9">
        <f t="shared" si="3"/>
        <v>-253.44874999999999</v>
      </c>
      <c r="M67" s="9"/>
    </row>
    <row r="68" spans="1:13">
      <c r="A68" t="s">
        <v>68</v>
      </c>
      <c r="D68" s="13">
        <v>659.5</v>
      </c>
      <c r="E68" s="18">
        <f t="shared" si="4"/>
        <v>665.9</v>
      </c>
      <c r="G68" s="31"/>
      <c r="I68" s="40">
        <f>'[7]libretto misure'!$P$21</f>
        <v>-0.50309750000000009</v>
      </c>
      <c r="J68" s="9">
        <f t="shared" si="3"/>
        <v>-251.54875000000004</v>
      </c>
      <c r="M68" s="9"/>
    </row>
    <row r="69" spans="1:13">
      <c r="A69" t="s">
        <v>69</v>
      </c>
      <c r="D69" s="13">
        <v>674.49699999999996</v>
      </c>
      <c r="E69" s="18">
        <f t="shared" si="4"/>
        <v>680.89699999999993</v>
      </c>
      <c r="G69" s="31"/>
      <c r="I69" s="40">
        <f>'[7]libretto misure'!$P$23</f>
        <v>-0.50331499999999973</v>
      </c>
      <c r="J69" s="9">
        <f t="shared" si="3"/>
        <v>-251.65749999999986</v>
      </c>
      <c r="M69" s="9"/>
    </row>
    <row r="70" spans="1:13">
      <c r="A70" t="s">
        <v>70</v>
      </c>
      <c r="D70" s="13">
        <v>689.50599999999997</v>
      </c>
      <c r="E70" s="18">
        <f t="shared" si="4"/>
        <v>695.90599999999995</v>
      </c>
      <c r="G70" s="31"/>
      <c r="I70" s="40">
        <f>'[7]libretto misure'!$P$25</f>
        <v>-0.52071999999999974</v>
      </c>
      <c r="J70" s="9">
        <f t="shared" si="3"/>
        <v>-260.35999999999984</v>
      </c>
      <c r="M70" s="9"/>
    </row>
    <row r="71" spans="1:13">
      <c r="A71" t="s">
        <v>71</v>
      </c>
      <c r="D71" s="13">
        <v>704.5</v>
      </c>
      <c r="E71" s="18">
        <f t="shared" si="4"/>
        <v>710.9</v>
      </c>
      <c r="G71" s="31"/>
      <c r="I71" s="40">
        <f>'[7]libretto misure'!$P$27</f>
        <v>-0.51882749999999989</v>
      </c>
      <c r="J71" s="9">
        <f t="shared" si="3"/>
        <v>-259.41374999999994</v>
      </c>
      <c r="M71" s="9"/>
    </row>
    <row r="72" spans="1:13">
      <c r="A72" t="s">
        <v>72</v>
      </c>
      <c r="D72" s="13">
        <v>719.505</v>
      </c>
      <c r="E72" s="18">
        <f t="shared" si="4"/>
        <v>725.90499999999997</v>
      </c>
      <c r="G72" s="31"/>
      <c r="I72" s="40">
        <f>'[7]libretto misure'!$P$29</f>
        <v>-0.52073249999999982</v>
      </c>
      <c r="J72" s="9">
        <f t="shared" si="3"/>
        <v>-260.36624999999992</v>
      </c>
      <c r="M72" s="9"/>
    </row>
    <row r="73" spans="1:13">
      <c r="A73" t="s">
        <v>73</v>
      </c>
      <c r="D73" s="13">
        <v>734.49699999999996</v>
      </c>
      <c r="E73" s="18">
        <f t="shared" si="4"/>
        <v>740.89699999999993</v>
      </c>
      <c r="G73" s="31"/>
      <c r="I73" s="40">
        <f>'[7]libretto misure'!$P$31</f>
        <v>-0.52570749999999999</v>
      </c>
      <c r="J73" s="9">
        <f t="shared" si="3"/>
        <v>-262.85374999999999</v>
      </c>
      <c r="M73" s="9"/>
    </row>
    <row r="74" spans="1:13">
      <c r="A74" t="s">
        <v>74</v>
      </c>
      <c r="D74" s="13">
        <v>749.49699999999996</v>
      </c>
      <c r="E74" s="18">
        <f t="shared" si="4"/>
        <v>755.89699999999993</v>
      </c>
      <c r="G74" s="31"/>
      <c r="I74" s="40">
        <f>'[7]libretto misure'!$P$33</f>
        <v>-0.53774500000000025</v>
      </c>
      <c r="J74" s="9">
        <f t="shared" si="3"/>
        <v>-268.87250000000012</v>
      </c>
      <c r="M74" s="9"/>
    </row>
    <row r="75" spans="1:13">
      <c r="A75" t="s">
        <v>75</v>
      </c>
      <c r="D75" s="16">
        <v>764.49199999999996</v>
      </c>
      <c r="E75" s="18">
        <f t="shared" si="4"/>
        <v>770.89199999999994</v>
      </c>
      <c r="I75" s="40">
        <f>'[7]libretto misure'!$P$35</f>
        <v>-0.55979250000000014</v>
      </c>
      <c r="J75" s="9">
        <f t="shared" si="3"/>
        <v>-279.89625000000007</v>
      </c>
      <c r="M75" s="9"/>
    </row>
    <row r="76" spans="1:13">
      <c r="A76" t="s">
        <v>76</v>
      </c>
      <c r="D76" s="13">
        <v>779.49900000000002</v>
      </c>
      <c r="E76" s="18">
        <f t="shared" si="4"/>
        <v>785.899</v>
      </c>
      <c r="I76" s="40">
        <f>'[7]libretto misure'!$P$37</f>
        <v>-0.53986749999999994</v>
      </c>
      <c r="J76" s="9">
        <f t="shared" si="3"/>
        <v>-269.93374999999997</v>
      </c>
      <c r="M76" s="9"/>
    </row>
    <row r="77" spans="1:13">
      <c r="A77" t="s">
        <v>77</v>
      </c>
      <c r="D77" s="13">
        <v>794.49699999999996</v>
      </c>
      <c r="E77" s="18">
        <f t="shared" si="4"/>
        <v>800.89699999999993</v>
      </c>
      <c r="I77" s="40">
        <f>'[7]libretto misure'!$P$39</f>
        <v>-0.5346225</v>
      </c>
      <c r="J77" s="9">
        <f t="shared" si="3"/>
        <v>-267.31124999999997</v>
      </c>
      <c r="M77" s="9"/>
    </row>
    <row r="78" spans="1:13">
      <c r="A78" t="s">
        <v>78</v>
      </c>
      <c r="D78" s="13">
        <v>809.51</v>
      </c>
      <c r="E78" s="18">
        <f t="shared" si="4"/>
        <v>815.91</v>
      </c>
      <c r="I78" s="40">
        <f>'[7]libretto misure'!$P$41</f>
        <v>-0.54678249999999984</v>
      </c>
      <c r="J78" s="9">
        <f t="shared" si="3"/>
        <v>-273.3912499999999</v>
      </c>
      <c r="M78" s="9"/>
    </row>
    <row r="79" spans="1:13">
      <c r="A79" t="s">
        <v>79</v>
      </c>
      <c r="D79" s="13">
        <v>824.50099999999998</v>
      </c>
      <c r="E79" s="18">
        <f t="shared" si="4"/>
        <v>830.90099999999995</v>
      </c>
      <c r="I79" s="40">
        <f>'[7]libretto misure'!$P$43</f>
        <v>-0.55106749999999982</v>
      </c>
      <c r="J79" s="9">
        <f t="shared" si="3"/>
        <v>-275.53374999999988</v>
      </c>
      <c r="M79" s="9"/>
    </row>
    <row r="80" spans="1:13">
      <c r="A80" t="s">
        <v>80</v>
      </c>
      <c r="D80" s="13">
        <v>839.51099999999997</v>
      </c>
      <c r="E80" s="18">
        <f t="shared" si="4"/>
        <v>845.91099999999994</v>
      </c>
      <c r="I80" s="40">
        <f>'[7]libretto misure'!$P$45</f>
        <v>-0.55062749999999983</v>
      </c>
      <c r="J80" s="9">
        <f t="shared" si="3"/>
        <v>-275.31374999999991</v>
      </c>
      <c r="M80" s="9"/>
    </row>
    <row r="81" spans="1:23">
      <c r="A81" s="21" t="str">
        <f>A9</f>
        <v>GPS03N</v>
      </c>
      <c r="D81" s="17">
        <f>D9</f>
        <v>841.59129999999993</v>
      </c>
      <c r="E81" s="17">
        <f>D81+6.4</f>
        <v>847.99129999999991</v>
      </c>
      <c r="G81" s="30">
        <f>'rilievo iniziale 2001 '!G81+B9-'rilievo iniziale 2001 '!B9</f>
        <v>-0.5432695996000021</v>
      </c>
      <c r="I81" s="43">
        <f>'[7]libretto misure'!$P$46</f>
        <v>-0.55817499999999987</v>
      </c>
      <c r="J81" s="9">
        <f t="shared" si="3"/>
        <v>-279.08749999999992</v>
      </c>
      <c r="M81" s="9">
        <f>G81*500</f>
        <v>-271.63479980000102</v>
      </c>
    </row>
    <row r="82" spans="1:23">
      <c r="A82" t="s">
        <v>81</v>
      </c>
      <c r="D82" s="13">
        <v>854.50699999999995</v>
      </c>
      <c r="E82" s="18">
        <f t="shared" si="4"/>
        <v>860.90699999999993</v>
      </c>
      <c r="I82" s="40">
        <f>'[7]libretto misure'!$P$48</f>
        <v>-0.54905999999999988</v>
      </c>
      <c r="J82" s="9">
        <f t="shared" si="3"/>
        <v>-274.52999999999992</v>
      </c>
      <c r="M82" s="9"/>
    </row>
    <row r="83" spans="1:23">
      <c r="A83" t="s">
        <v>82</v>
      </c>
      <c r="D83" s="13">
        <v>869.50599999999997</v>
      </c>
      <c r="E83" s="18">
        <f t="shared" si="4"/>
        <v>875.90599999999995</v>
      </c>
      <c r="I83" s="40">
        <f>'[7]libretto misure'!$P$50</f>
        <v>-0.5499274999999999</v>
      </c>
      <c r="J83" s="9">
        <f t="shared" si="3"/>
        <v>-274.96374999999995</v>
      </c>
      <c r="M83" s="9"/>
    </row>
    <row r="84" spans="1:23" s="21" customFormat="1">
      <c r="A84" t="s">
        <v>83</v>
      </c>
      <c r="D84" s="13">
        <v>884.48800000000006</v>
      </c>
      <c r="E84" s="18">
        <f t="shared" si="4"/>
        <v>890.88800000000003</v>
      </c>
      <c r="G84" s="30"/>
      <c r="I84" s="40">
        <f>'[7]libretto misure'!$P$52</f>
        <v>-0.55776249999999994</v>
      </c>
      <c r="J84" s="9">
        <f t="shared" si="3"/>
        <v>-278.88124999999997</v>
      </c>
      <c r="M84" s="9"/>
    </row>
    <row r="85" spans="1:23">
      <c r="A85" t="s">
        <v>84</v>
      </c>
      <c r="D85" s="13">
        <v>899.50400000000002</v>
      </c>
      <c r="E85" s="18">
        <f t="shared" si="4"/>
        <v>905.904</v>
      </c>
      <c r="I85" s="40">
        <f>'[7]libretto misure'!$P$55</f>
        <v>-0.55117499999999986</v>
      </c>
      <c r="J85" s="9">
        <f>I85*500</f>
        <v>-275.58749999999992</v>
      </c>
      <c r="M85" s="9"/>
      <c r="W85" s="13"/>
    </row>
    <row r="86" spans="1:23">
      <c r="A86" t="s">
        <v>85</v>
      </c>
      <c r="D86" s="13">
        <v>914.50300000000004</v>
      </c>
      <c r="E86" s="18">
        <f t="shared" ref="E86:E149" si="5">D86+6.4</f>
        <v>920.90300000000002</v>
      </c>
      <c r="I86" s="40">
        <f>'[8]libretto misure'!$P$15</f>
        <v>-0.55371000000000015</v>
      </c>
      <c r="J86" s="9">
        <f t="shared" ref="J86:J149" si="6">I86*500</f>
        <v>-276.85500000000008</v>
      </c>
      <c r="M86" s="9"/>
      <c r="W86" s="13"/>
    </row>
    <row r="87" spans="1:23">
      <c r="A87" t="s">
        <v>86</v>
      </c>
      <c r="D87" s="13">
        <v>929.50900000000001</v>
      </c>
      <c r="E87" s="18">
        <f t="shared" si="5"/>
        <v>935.90899999999999</v>
      </c>
      <c r="I87" s="40">
        <f>'[8]libretto misure'!$P$17</f>
        <v>-0.5487550000000001</v>
      </c>
      <c r="J87" s="9">
        <f t="shared" si="6"/>
        <v>-274.37750000000005</v>
      </c>
      <c r="M87" s="9"/>
      <c r="W87" s="13"/>
    </row>
    <row r="88" spans="1:23">
      <c r="A88" t="s">
        <v>87</v>
      </c>
      <c r="D88" s="13">
        <v>944.48800000000006</v>
      </c>
      <c r="E88" s="18">
        <f t="shared" si="5"/>
        <v>950.88800000000003</v>
      </c>
      <c r="I88" s="40">
        <f>'[8]libretto misure'!$P$19</f>
        <v>-0.5454699999999999</v>
      </c>
      <c r="J88" s="9">
        <f t="shared" si="6"/>
        <v>-272.73499999999996</v>
      </c>
      <c r="M88" s="9"/>
      <c r="W88" s="13"/>
    </row>
    <row r="89" spans="1:23">
      <c r="A89" t="s">
        <v>88</v>
      </c>
      <c r="D89" s="13">
        <v>959.50400000000002</v>
      </c>
      <c r="E89" s="18">
        <f t="shared" si="5"/>
        <v>965.904</v>
      </c>
      <c r="I89" s="40">
        <f>'[8]libretto misure'!$P$21</f>
        <v>-0.54477749999999991</v>
      </c>
      <c r="J89" s="9">
        <f t="shared" si="6"/>
        <v>-272.38874999999996</v>
      </c>
      <c r="M89" s="9"/>
      <c r="W89" s="13"/>
    </row>
    <row r="90" spans="1:23">
      <c r="A90" t="s">
        <v>89</v>
      </c>
      <c r="D90" s="13">
        <v>974.49900000000002</v>
      </c>
      <c r="E90" s="18">
        <f t="shared" si="5"/>
        <v>980.899</v>
      </c>
      <c r="I90" s="40">
        <f>'[8]libretto misure'!$P$23</f>
        <v>-0.54424499999999987</v>
      </c>
      <c r="J90" s="9">
        <f t="shared" si="6"/>
        <v>-272.12249999999995</v>
      </c>
      <c r="M90" s="9"/>
      <c r="W90" s="13"/>
    </row>
    <row r="91" spans="1:23">
      <c r="A91" t="s">
        <v>90</v>
      </c>
      <c r="D91" s="13">
        <v>989.49199999999996</v>
      </c>
      <c r="E91" s="18">
        <f t="shared" si="5"/>
        <v>995.89199999999994</v>
      </c>
      <c r="I91" s="40">
        <f>'[8]libretto misure'!$P$25</f>
        <v>-0.545825</v>
      </c>
      <c r="J91" s="9">
        <f t="shared" si="6"/>
        <v>-272.91250000000002</v>
      </c>
      <c r="M91" s="9"/>
      <c r="W91" s="13"/>
    </row>
    <row r="92" spans="1:23">
      <c r="A92" t="s">
        <v>91</v>
      </c>
      <c r="D92" s="13">
        <v>1004.495</v>
      </c>
      <c r="E92" s="18">
        <f t="shared" si="5"/>
        <v>1010.895</v>
      </c>
      <c r="I92" s="40">
        <f>'[8]libretto misure'!$P$27</f>
        <v>-0.55758000000000008</v>
      </c>
      <c r="J92" s="9">
        <f t="shared" si="6"/>
        <v>-278.79000000000002</v>
      </c>
      <c r="M92" s="9"/>
      <c r="W92" s="13"/>
    </row>
    <row r="93" spans="1:23">
      <c r="A93" t="s">
        <v>92</v>
      </c>
      <c r="D93" s="13">
        <v>1019.496</v>
      </c>
      <c r="E93" s="18">
        <f t="shared" si="5"/>
        <v>1025.896</v>
      </c>
      <c r="G93" s="31"/>
      <c r="I93" s="40">
        <f>'[8]libretto misure'!$P$29</f>
        <v>-0.55364750000000029</v>
      </c>
      <c r="J93" s="9">
        <f t="shared" si="6"/>
        <v>-276.82375000000013</v>
      </c>
      <c r="M93" s="9"/>
      <c r="W93" s="13"/>
    </row>
    <row r="94" spans="1:23">
      <c r="A94" t="s">
        <v>93</v>
      </c>
      <c r="D94" s="16">
        <v>1034.4929999999999</v>
      </c>
      <c r="E94" s="18">
        <f t="shared" si="5"/>
        <v>1040.893</v>
      </c>
      <c r="G94" s="31"/>
      <c r="I94" s="40">
        <f>'[8]libretto misure'!$P$31</f>
        <v>-0.55795750000000055</v>
      </c>
      <c r="J94" s="9">
        <f t="shared" si="6"/>
        <v>-278.97875000000028</v>
      </c>
      <c r="M94" s="9"/>
      <c r="W94" s="13"/>
    </row>
    <row r="95" spans="1:23">
      <c r="A95" t="s">
        <v>94</v>
      </c>
      <c r="D95" s="13">
        <v>1049.499</v>
      </c>
      <c r="E95" s="18">
        <f t="shared" si="5"/>
        <v>1055.8990000000001</v>
      </c>
      <c r="G95" s="31"/>
      <c r="I95" s="40">
        <f>'[8]libretto misure'!$P$33</f>
        <v>-0.55820000000000047</v>
      </c>
      <c r="J95" s="9">
        <f t="shared" si="6"/>
        <v>-279.10000000000025</v>
      </c>
      <c r="M95" s="9"/>
      <c r="W95" s="13"/>
    </row>
    <row r="96" spans="1:23">
      <c r="A96" t="s">
        <v>95</v>
      </c>
      <c r="D96" s="13">
        <v>1064.4929999999999</v>
      </c>
      <c r="E96" s="18">
        <f t="shared" si="5"/>
        <v>1070.893</v>
      </c>
      <c r="G96" s="31"/>
      <c r="I96" s="40">
        <f>'[8]libretto misure'!$P$35</f>
        <v>-0.55648000000000031</v>
      </c>
      <c r="J96" s="9">
        <f t="shared" si="6"/>
        <v>-278.24000000000018</v>
      </c>
      <c r="M96" s="9"/>
      <c r="W96" s="13"/>
    </row>
    <row r="97" spans="1:23">
      <c r="A97" t="s">
        <v>96</v>
      </c>
      <c r="D97" s="13">
        <v>1079.499</v>
      </c>
      <c r="E97" s="18">
        <f t="shared" si="5"/>
        <v>1085.8990000000001</v>
      </c>
      <c r="G97" s="31"/>
      <c r="I97" s="40">
        <f>'[8]libretto misure'!$P$37</f>
        <v>-0.55188000000000015</v>
      </c>
      <c r="J97" s="9">
        <f t="shared" si="6"/>
        <v>-275.94000000000005</v>
      </c>
      <c r="M97" s="9"/>
      <c r="W97" s="13"/>
    </row>
    <row r="98" spans="1:23">
      <c r="A98" t="s">
        <v>97</v>
      </c>
      <c r="D98" s="13">
        <v>1094.492</v>
      </c>
      <c r="E98" s="18">
        <f t="shared" si="5"/>
        <v>1100.8920000000001</v>
      </c>
      <c r="G98" s="31"/>
      <c r="I98" s="40">
        <f>'[8]libretto misure'!$P$39</f>
        <v>-0.55262000000000011</v>
      </c>
      <c r="J98" s="9">
        <f t="shared" si="6"/>
        <v>-276.31000000000006</v>
      </c>
      <c r="M98" s="9"/>
      <c r="W98" s="13"/>
    </row>
    <row r="99" spans="1:23">
      <c r="A99" t="s">
        <v>98</v>
      </c>
      <c r="D99" s="13">
        <v>1109.502</v>
      </c>
      <c r="E99" s="18">
        <f t="shared" si="5"/>
        <v>1115.902</v>
      </c>
      <c r="G99" s="31"/>
      <c r="I99" s="40">
        <f>'[8]libretto misure'!$P$41</f>
        <v>-0.5634950000000003</v>
      </c>
      <c r="J99" s="9">
        <f t="shared" si="6"/>
        <v>-281.74750000000017</v>
      </c>
      <c r="M99" s="9"/>
      <c r="W99" s="13"/>
    </row>
    <row r="100" spans="1:23">
      <c r="A100" t="s">
        <v>99</v>
      </c>
      <c r="D100" s="13">
        <v>1124.5</v>
      </c>
      <c r="E100" s="18">
        <f t="shared" si="5"/>
        <v>1130.9000000000001</v>
      </c>
      <c r="G100" s="31"/>
      <c r="I100" s="40">
        <f>'[8]libretto misure'!$P$43</f>
        <v>-0.56746750000000024</v>
      </c>
      <c r="J100" s="9">
        <f t="shared" si="6"/>
        <v>-283.7337500000001</v>
      </c>
      <c r="M100" s="9"/>
      <c r="W100" s="13"/>
    </row>
    <row r="101" spans="1:23">
      <c r="A101" t="s">
        <v>100</v>
      </c>
      <c r="D101" s="13">
        <v>1139.502</v>
      </c>
      <c r="E101" s="18">
        <f t="shared" si="5"/>
        <v>1145.902</v>
      </c>
      <c r="G101" s="31"/>
      <c r="I101" s="40">
        <f>'[8]libretto misure'!$P$45</f>
        <v>-0.56537000000000037</v>
      </c>
      <c r="J101" s="9">
        <f t="shared" si="6"/>
        <v>-282.68500000000017</v>
      </c>
      <c r="M101" s="9"/>
      <c r="W101" s="13"/>
    </row>
    <row r="102" spans="1:23">
      <c r="A102" t="s">
        <v>101</v>
      </c>
      <c r="D102" s="13">
        <v>1154.502</v>
      </c>
      <c r="E102" s="18">
        <f t="shared" si="5"/>
        <v>1160.902</v>
      </c>
      <c r="G102" s="31"/>
      <c r="I102" s="40">
        <f>'[8]libretto misure'!$P$47</f>
        <v>-0.56922250000000052</v>
      </c>
      <c r="J102" s="9">
        <f t="shared" si="6"/>
        <v>-284.61125000000027</v>
      </c>
      <c r="M102" s="9"/>
      <c r="W102" s="13"/>
    </row>
    <row r="103" spans="1:23">
      <c r="A103" t="s">
        <v>102</v>
      </c>
      <c r="D103" s="13">
        <v>1169.501</v>
      </c>
      <c r="E103" s="18">
        <f t="shared" si="5"/>
        <v>1175.9010000000001</v>
      </c>
      <c r="G103" s="31"/>
      <c r="I103" s="40">
        <f>'[8]libretto misure'!$P$49</f>
        <v>-0.56655750000000049</v>
      </c>
      <c r="J103" s="9">
        <f t="shared" si="6"/>
        <v>-283.27875000000023</v>
      </c>
      <c r="M103" s="9"/>
      <c r="W103" s="13"/>
    </row>
    <row r="104" spans="1:23">
      <c r="A104" t="s">
        <v>103</v>
      </c>
      <c r="D104" s="13">
        <v>1184.509</v>
      </c>
      <c r="E104" s="18">
        <f t="shared" si="5"/>
        <v>1190.9090000000001</v>
      </c>
      <c r="G104" s="31"/>
      <c r="I104" s="40">
        <f>'[8]libretto misure'!$P$51</f>
        <v>-0.56580250000000065</v>
      </c>
      <c r="J104" s="9">
        <f t="shared" si="6"/>
        <v>-282.90125000000035</v>
      </c>
      <c r="M104" s="9"/>
      <c r="W104" s="13"/>
    </row>
    <row r="105" spans="1:23" s="21" customFormat="1">
      <c r="A105" t="s">
        <v>104</v>
      </c>
      <c r="D105" s="13">
        <v>1199.5070000000001</v>
      </c>
      <c r="E105" s="18">
        <f t="shared" si="5"/>
        <v>1205.9070000000002</v>
      </c>
      <c r="G105" s="30"/>
      <c r="I105" s="40">
        <f>'[8]libretto misure'!$P$54</f>
        <v>-0.57607750000000058</v>
      </c>
      <c r="J105" s="9">
        <f t="shared" si="6"/>
        <v>-288.03875000000028</v>
      </c>
      <c r="M105" s="9"/>
      <c r="W105" s="17"/>
    </row>
    <row r="106" spans="1:23">
      <c r="A106" s="21" t="str">
        <f>A10</f>
        <v>GPS04N</v>
      </c>
      <c r="D106" s="17">
        <f>D10</f>
        <v>1201.5931</v>
      </c>
      <c r="E106" s="17">
        <f>D106+6.4</f>
        <v>1207.9931000000001</v>
      </c>
      <c r="G106" s="30">
        <f>'rilievo iniziale 2001 '!G106+B10-'rilievo iniziale 2001 '!B10</f>
        <v>-0.55630955280000194</v>
      </c>
      <c r="I106" s="43">
        <f>'[8]libretto misure'!$P$55</f>
        <v>-0.57372500000000071</v>
      </c>
      <c r="J106" s="9">
        <f t="shared" si="6"/>
        <v>-286.86250000000035</v>
      </c>
      <c r="M106" s="9">
        <f>G106*500</f>
        <v>-278.15477640000097</v>
      </c>
      <c r="W106" s="13"/>
    </row>
    <row r="107" spans="1:23">
      <c r="A107" t="s">
        <v>105</v>
      </c>
      <c r="D107" s="13">
        <v>1214.502</v>
      </c>
      <c r="E107" s="18">
        <f t="shared" si="5"/>
        <v>1220.902</v>
      </c>
      <c r="G107" s="31"/>
      <c r="I107" s="40">
        <f>'[9]libretto misure'!$P$15</f>
        <v>-0.5749550000000001</v>
      </c>
      <c r="J107" s="9">
        <f t="shared" si="6"/>
        <v>-287.47750000000008</v>
      </c>
      <c r="M107" s="9"/>
      <c r="W107" s="13"/>
    </row>
    <row r="108" spans="1:23">
      <c r="A108" t="s">
        <v>106</v>
      </c>
      <c r="D108" s="13">
        <v>1229.502</v>
      </c>
      <c r="E108" s="18">
        <f t="shared" si="5"/>
        <v>1235.902</v>
      </c>
      <c r="G108" s="31"/>
      <c r="I108" s="40">
        <f>'[9]libretto misure'!$P$17</f>
        <v>-0.58790000000000009</v>
      </c>
      <c r="J108" s="9">
        <f t="shared" si="6"/>
        <v>-293.95000000000005</v>
      </c>
      <c r="M108" s="9"/>
      <c r="W108" s="13"/>
    </row>
    <row r="109" spans="1:23">
      <c r="A109" t="s">
        <v>107</v>
      </c>
      <c r="D109" s="13">
        <v>1244.4939999999999</v>
      </c>
      <c r="E109" s="18">
        <f t="shared" si="5"/>
        <v>1250.894</v>
      </c>
      <c r="G109" s="31"/>
      <c r="I109" s="40">
        <f>'[9]libretto misure'!$P$19</f>
        <v>-0.59310750000000012</v>
      </c>
      <c r="J109" s="9">
        <f t="shared" si="6"/>
        <v>-296.55375000000004</v>
      </c>
      <c r="M109" s="9"/>
      <c r="W109" s="13"/>
    </row>
    <row r="110" spans="1:23">
      <c r="A110" t="s">
        <v>108</v>
      </c>
      <c r="D110" s="13">
        <v>1259.5150000000001</v>
      </c>
      <c r="E110" s="18">
        <f t="shared" si="5"/>
        <v>1265.9150000000002</v>
      </c>
      <c r="G110" s="31"/>
      <c r="I110" s="40">
        <f>'[9]libretto misure'!$P$21</f>
        <v>-0.59102750000000015</v>
      </c>
      <c r="J110" s="9">
        <f t="shared" si="6"/>
        <v>-295.51375000000007</v>
      </c>
      <c r="M110" s="9"/>
      <c r="W110" s="13"/>
    </row>
    <row r="111" spans="1:23">
      <c r="A111" t="s">
        <v>109</v>
      </c>
      <c r="D111" s="13">
        <v>1274.5029999999999</v>
      </c>
      <c r="E111" s="18">
        <f t="shared" si="5"/>
        <v>1280.903</v>
      </c>
      <c r="G111" s="31"/>
      <c r="I111" s="40">
        <f>'[9]libretto misure'!$P$23</f>
        <v>-0.59890000000000021</v>
      </c>
      <c r="J111" s="9">
        <f t="shared" si="6"/>
        <v>-299.4500000000001</v>
      </c>
      <c r="M111" s="9"/>
      <c r="W111" s="13"/>
    </row>
    <row r="112" spans="1:23">
      <c r="A112" t="s">
        <v>110</v>
      </c>
      <c r="D112" s="13">
        <v>1289.501</v>
      </c>
      <c r="E112" s="18">
        <f t="shared" si="5"/>
        <v>1295.9010000000001</v>
      </c>
      <c r="G112" s="31"/>
      <c r="I112" s="40">
        <f>'[9]libretto misure'!$P$25</f>
        <v>-0.61885250000000036</v>
      </c>
      <c r="J112" s="9">
        <f t="shared" si="6"/>
        <v>-309.42625000000015</v>
      </c>
      <c r="M112" s="9"/>
      <c r="W112" s="13"/>
    </row>
    <row r="113" spans="1:23">
      <c r="A113" t="s">
        <v>111</v>
      </c>
      <c r="D113" s="13">
        <v>1304.5</v>
      </c>
      <c r="E113" s="18">
        <f t="shared" si="5"/>
        <v>1310.9</v>
      </c>
      <c r="G113" s="31"/>
      <c r="I113" s="40">
        <f>'[9]libretto misure'!$P$27</f>
        <v>-0.61829500000000048</v>
      </c>
      <c r="J113" s="9">
        <f t="shared" si="6"/>
        <v>-309.14750000000026</v>
      </c>
      <c r="M113" s="9"/>
      <c r="W113" s="13"/>
    </row>
    <row r="114" spans="1:23">
      <c r="A114" t="s">
        <v>112</v>
      </c>
      <c r="D114" s="13">
        <v>1319.4929999999999</v>
      </c>
      <c r="E114" s="18">
        <f t="shared" si="5"/>
        <v>1325.893</v>
      </c>
      <c r="G114" s="31"/>
      <c r="I114" s="40">
        <f>'[9]libretto misure'!$P$29</f>
        <v>-0.62641500000000039</v>
      </c>
      <c r="J114" s="9">
        <f t="shared" si="6"/>
        <v>-313.20750000000021</v>
      </c>
      <c r="M114" s="9"/>
      <c r="W114" s="13"/>
    </row>
    <row r="115" spans="1:23">
      <c r="A115" t="s">
        <v>113</v>
      </c>
      <c r="D115" s="16">
        <v>1334.489</v>
      </c>
      <c r="E115" s="18">
        <f t="shared" si="5"/>
        <v>1340.8890000000001</v>
      </c>
      <c r="G115" s="31"/>
      <c r="I115" s="40">
        <f>'[9]libretto misure'!$P$31</f>
        <v>-0.62207000000000046</v>
      </c>
      <c r="J115" s="9">
        <f t="shared" si="6"/>
        <v>-311.03500000000025</v>
      </c>
      <c r="M115" s="9"/>
      <c r="W115" s="13"/>
    </row>
    <row r="116" spans="1:23">
      <c r="A116" t="s">
        <v>114</v>
      </c>
      <c r="D116" s="13">
        <v>1349.51</v>
      </c>
      <c r="E116" s="18">
        <f t="shared" si="5"/>
        <v>1355.91</v>
      </c>
      <c r="G116" s="31"/>
      <c r="I116" s="40">
        <f>'[9]libretto misure'!$P$33</f>
        <v>-0.61134250000000023</v>
      </c>
      <c r="J116" s="9">
        <f t="shared" si="6"/>
        <v>-305.6712500000001</v>
      </c>
      <c r="M116" s="9"/>
      <c r="W116" s="13"/>
    </row>
    <row r="117" spans="1:23">
      <c r="A117" t="s">
        <v>115</v>
      </c>
      <c r="D117" s="13">
        <v>1364.4960000000001</v>
      </c>
      <c r="E117" s="18">
        <f t="shared" si="5"/>
        <v>1370.8960000000002</v>
      </c>
      <c r="G117" s="27"/>
      <c r="I117" s="40">
        <f>'[9]libretto misure'!$P$35</f>
        <v>-0.61770750000000008</v>
      </c>
      <c r="J117" s="9">
        <f t="shared" si="6"/>
        <v>-308.85375000000005</v>
      </c>
      <c r="M117" s="9"/>
      <c r="W117" s="13"/>
    </row>
    <row r="118" spans="1:23">
      <c r="A118" t="s">
        <v>116</v>
      </c>
      <c r="D118" s="13">
        <v>1379.5</v>
      </c>
      <c r="E118" s="18">
        <f t="shared" si="5"/>
        <v>1385.9</v>
      </c>
      <c r="I118" s="40">
        <f>'[9]libretto misure'!$P$37</f>
        <v>-0.614595</v>
      </c>
      <c r="J118" s="9">
        <f t="shared" si="6"/>
        <v>-307.29750000000001</v>
      </c>
      <c r="M118" s="9"/>
      <c r="W118" s="13"/>
    </row>
    <row r="119" spans="1:23">
      <c r="A119" t="s">
        <v>117</v>
      </c>
      <c r="D119" s="13">
        <v>1394.4929999999999</v>
      </c>
      <c r="E119" s="18">
        <f t="shared" si="5"/>
        <v>1400.893</v>
      </c>
      <c r="I119" s="40">
        <f>'[9]libretto misure'!$P$39</f>
        <v>-0.62087500000000007</v>
      </c>
      <c r="J119" s="9">
        <f t="shared" si="6"/>
        <v>-310.43750000000006</v>
      </c>
      <c r="M119" s="9"/>
      <c r="W119" s="13"/>
    </row>
    <row r="120" spans="1:23">
      <c r="A120" t="s">
        <v>118</v>
      </c>
      <c r="D120" s="13">
        <v>1409.498</v>
      </c>
      <c r="E120" s="18">
        <f t="shared" si="5"/>
        <v>1415.8980000000001</v>
      </c>
      <c r="I120" s="40">
        <f>'[9]libretto misure'!$P$42</f>
        <v>-0.62239500000000003</v>
      </c>
      <c r="J120" s="9">
        <f t="shared" si="6"/>
        <v>-311.19749999999999</v>
      </c>
      <c r="M120" s="9"/>
      <c r="W120" s="13"/>
    </row>
    <row r="121" spans="1:23">
      <c r="A121" t="s">
        <v>119</v>
      </c>
      <c r="D121" s="13">
        <v>1424.492</v>
      </c>
      <c r="E121" s="18">
        <f t="shared" si="5"/>
        <v>1430.8920000000001</v>
      </c>
      <c r="I121" s="40">
        <f>'[9]libretto misure'!$P$44</f>
        <v>-0.6327275</v>
      </c>
      <c r="J121" s="9">
        <f t="shared" si="6"/>
        <v>-316.36374999999998</v>
      </c>
      <c r="M121" s="9"/>
      <c r="W121" s="13"/>
    </row>
    <row r="122" spans="1:23">
      <c r="A122" t="s">
        <v>120</v>
      </c>
      <c r="D122" s="13">
        <v>1439.4960000000001</v>
      </c>
      <c r="E122" s="18">
        <f t="shared" si="5"/>
        <v>1445.8960000000002</v>
      </c>
      <c r="I122" s="40">
        <f>'[9]libretto misure'!$P$46</f>
        <v>-0.64571250000000013</v>
      </c>
      <c r="J122" s="9">
        <f t="shared" si="6"/>
        <v>-322.85625000000005</v>
      </c>
      <c r="M122" s="9"/>
      <c r="W122" s="13"/>
    </row>
    <row r="123" spans="1:23">
      <c r="A123" s="21" t="str">
        <f>A11</f>
        <v>GPS05N</v>
      </c>
      <c r="D123" s="17">
        <f>D11</f>
        <v>1441.5991000000001</v>
      </c>
      <c r="E123" s="17">
        <f>D123+6.4</f>
        <v>1447.9991000000002</v>
      </c>
      <c r="G123" s="30">
        <f>'rilievo iniziale 2001 '!G123+B11-'rilievo iniziale 2001 '!B11</f>
        <v>-0.6248693968000012</v>
      </c>
      <c r="I123" s="43">
        <f>'[9]libretto misure'!$P$47</f>
        <v>-0.64589000000000008</v>
      </c>
      <c r="J123" s="9">
        <f t="shared" si="6"/>
        <v>-322.94500000000005</v>
      </c>
      <c r="M123" s="9">
        <f>G123*500</f>
        <v>-312.43469840000057</v>
      </c>
      <c r="W123" s="13"/>
    </row>
    <row r="124" spans="1:23" s="21" customFormat="1">
      <c r="A124" t="s">
        <v>121</v>
      </c>
      <c r="D124" s="13">
        <v>1454.492</v>
      </c>
      <c r="E124" s="18">
        <f t="shared" si="5"/>
        <v>1460.8920000000001</v>
      </c>
      <c r="G124" s="30"/>
      <c r="I124" s="40">
        <f>'[9]libretto misure'!$P$49</f>
        <v>-0.66391750000000005</v>
      </c>
      <c r="J124" s="9">
        <f t="shared" si="6"/>
        <v>-331.95875000000001</v>
      </c>
      <c r="M124" s="9"/>
      <c r="W124" s="17"/>
    </row>
    <row r="125" spans="1:23">
      <c r="A125" t="s">
        <v>122</v>
      </c>
      <c r="D125" s="13">
        <v>1469.5029999999999</v>
      </c>
      <c r="E125" s="18">
        <f t="shared" si="5"/>
        <v>1475.903</v>
      </c>
      <c r="I125" s="40">
        <f>'[9]libretto misure'!$P$51</f>
        <v>-0.6768850000000004</v>
      </c>
      <c r="J125" s="9">
        <f t="shared" si="6"/>
        <v>-338.44250000000022</v>
      </c>
      <c r="M125" s="9"/>
      <c r="W125" s="13"/>
    </row>
    <row r="126" spans="1:23">
      <c r="A126" t="s">
        <v>123</v>
      </c>
      <c r="D126" s="13">
        <v>1484.498</v>
      </c>
      <c r="E126" s="18">
        <f t="shared" si="5"/>
        <v>1490.8980000000001</v>
      </c>
      <c r="I126" s="40">
        <f>'[9]libretto misure'!$P$53</f>
        <v>-0.67706500000000047</v>
      </c>
      <c r="J126" s="9">
        <f t="shared" si="6"/>
        <v>-338.53250000000025</v>
      </c>
      <c r="M126" s="9"/>
      <c r="W126" s="13"/>
    </row>
    <row r="127" spans="1:23">
      <c r="A127" t="s">
        <v>124</v>
      </c>
      <c r="D127" s="13">
        <v>1499.5029999999999</v>
      </c>
      <c r="E127" s="18">
        <f t="shared" si="5"/>
        <v>1505.903</v>
      </c>
      <c r="I127" s="40">
        <f>'[9]libretto misure'!$P$55</f>
        <v>-0.68452250000000037</v>
      </c>
      <c r="J127" s="9">
        <f t="shared" si="6"/>
        <v>-342.26125000000019</v>
      </c>
      <c r="M127" s="9"/>
      <c r="W127" s="13"/>
    </row>
    <row r="128" spans="1:23">
      <c r="A128" t="s">
        <v>125</v>
      </c>
      <c r="D128" s="13">
        <v>1514.4849999999999</v>
      </c>
      <c r="E128" s="18">
        <f t="shared" si="5"/>
        <v>1520.885</v>
      </c>
      <c r="I128" s="40">
        <f>'[9]libretto misure'!$P$57</f>
        <v>-0.64792750000000043</v>
      </c>
      <c r="J128" s="9">
        <f t="shared" si="6"/>
        <v>-323.96375000000023</v>
      </c>
      <c r="M128" s="9"/>
      <c r="W128" s="13"/>
    </row>
    <row r="129" spans="1:23">
      <c r="A129" t="s">
        <v>126</v>
      </c>
      <c r="D129" s="16">
        <v>1529.894</v>
      </c>
      <c r="E129" s="18">
        <f t="shared" si="5"/>
        <v>1536.2940000000001</v>
      </c>
      <c r="I129" s="40">
        <f>'[9]libretto misure'!$P$59</f>
        <v>-0.61659750000000024</v>
      </c>
      <c r="J129" s="9">
        <f t="shared" si="6"/>
        <v>-308.2987500000001</v>
      </c>
      <c r="M129" s="9"/>
      <c r="W129" s="15"/>
    </row>
    <row r="130" spans="1:23">
      <c r="A130" t="s">
        <v>127</v>
      </c>
      <c r="D130" s="16">
        <v>1544.0940000000001</v>
      </c>
      <c r="E130" s="18">
        <f t="shared" si="5"/>
        <v>1550.4940000000001</v>
      </c>
      <c r="I130" s="40">
        <f>'[9]libretto misure'!$P$61</f>
        <v>-0.61951250000000013</v>
      </c>
      <c r="J130" s="9">
        <f t="shared" si="6"/>
        <v>-309.75625000000008</v>
      </c>
      <c r="M130" s="9"/>
      <c r="W130" s="16"/>
    </row>
    <row r="131" spans="1:23">
      <c r="A131" t="s">
        <v>128</v>
      </c>
      <c r="D131" s="16">
        <v>1559.501</v>
      </c>
      <c r="E131" s="18">
        <f t="shared" si="5"/>
        <v>1565.9010000000001</v>
      </c>
      <c r="I131" s="40">
        <f>'[9]libretto misure'!$P$63</f>
        <v>-0.61071249999999999</v>
      </c>
      <c r="J131" s="9">
        <f t="shared" si="6"/>
        <v>-305.35624999999999</v>
      </c>
      <c r="M131" s="9"/>
      <c r="W131" s="16"/>
    </row>
    <row r="132" spans="1:23">
      <c r="A132" t="s">
        <v>129</v>
      </c>
      <c r="D132" s="13">
        <v>1574.482</v>
      </c>
      <c r="E132" s="18">
        <f t="shared" si="5"/>
        <v>1580.8820000000001</v>
      </c>
      <c r="G132" s="29"/>
      <c r="I132" s="40">
        <f>'[10]libretto misure'!$P$15</f>
        <v>-0.61218499999999998</v>
      </c>
      <c r="J132" s="9">
        <f t="shared" si="6"/>
        <v>-306.09249999999997</v>
      </c>
      <c r="M132" s="9"/>
      <c r="W132" s="16"/>
    </row>
    <row r="133" spans="1:23">
      <c r="A133" t="s">
        <v>130</v>
      </c>
      <c r="D133" s="13">
        <v>1589.4949999999999</v>
      </c>
      <c r="E133" s="18">
        <f t="shared" si="5"/>
        <v>1595.895</v>
      </c>
      <c r="I133" s="40">
        <f>'[10]libretto misure'!$P$17</f>
        <v>-0.5992725000000001</v>
      </c>
      <c r="J133" s="9">
        <f t="shared" si="6"/>
        <v>-299.63625000000008</v>
      </c>
      <c r="M133" s="9"/>
      <c r="W133" s="16"/>
    </row>
    <row r="134" spans="1:23">
      <c r="A134" t="s">
        <v>131</v>
      </c>
      <c r="D134" s="16">
        <v>1604.491</v>
      </c>
      <c r="E134" s="18">
        <f t="shared" si="5"/>
        <v>1610.8910000000001</v>
      </c>
      <c r="I134" s="40">
        <f>'[10]libretto misure'!$P$19</f>
        <v>-0.59558749999999994</v>
      </c>
      <c r="J134" s="9">
        <f t="shared" si="6"/>
        <v>-297.79374999999999</v>
      </c>
      <c r="M134" s="9"/>
      <c r="W134" s="16"/>
    </row>
    <row r="135" spans="1:23">
      <c r="A135" t="s">
        <v>132</v>
      </c>
      <c r="D135" s="16">
        <v>1619.4860000000001</v>
      </c>
      <c r="E135" s="18">
        <f t="shared" si="5"/>
        <v>1625.8860000000002</v>
      </c>
      <c r="I135" s="40">
        <f>'[10]libretto misure'!$P$21</f>
        <v>-0.59756750000000003</v>
      </c>
      <c r="J135" s="9">
        <f t="shared" si="6"/>
        <v>-298.78375</v>
      </c>
      <c r="M135" s="9"/>
      <c r="U135" s="12"/>
      <c r="V135" s="12"/>
      <c r="W135" s="16"/>
    </row>
    <row r="136" spans="1:23">
      <c r="A136" t="s">
        <v>133</v>
      </c>
      <c r="D136" s="16">
        <v>1634.4780000000001</v>
      </c>
      <c r="E136" s="18">
        <f t="shared" si="5"/>
        <v>1640.8780000000002</v>
      </c>
      <c r="I136" s="40">
        <f>'[10]libretto misure'!$P$23</f>
        <v>-0.59996249999999995</v>
      </c>
      <c r="J136" s="9">
        <f t="shared" si="6"/>
        <v>-299.98124999999999</v>
      </c>
      <c r="M136" s="9"/>
      <c r="U136" s="12"/>
      <c r="V136" s="17"/>
      <c r="W136" s="16"/>
    </row>
    <row r="137" spans="1:23">
      <c r="A137" t="s">
        <v>134</v>
      </c>
      <c r="D137" s="16">
        <v>1649.4870000000001</v>
      </c>
      <c r="E137" s="18">
        <f t="shared" si="5"/>
        <v>1655.8870000000002</v>
      </c>
      <c r="I137" s="40">
        <f>'[10]libretto misure'!$P$25</f>
        <v>-0.59218000000000004</v>
      </c>
      <c r="J137" s="9">
        <f t="shared" si="6"/>
        <v>-296.09000000000003</v>
      </c>
      <c r="M137" s="9"/>
      <c r="U137" s="12"/>
      <c r="V137" s="17"/>
      <c r="W137" s="16"/>
    </row>
    <row r="138" spans="1:23">
      <c r="A138" t="s">
        <v>135</v>
      </c>
      <c r="D138" s="13">
        <v>1664.4880000000001</v>
      </c>
      <c r="E138" s="18">
        <f t="shared" si="5"/>
        <v>1670.8880000000001</v>
      </c>
      <c r="I138" s="40">
        <f>'[10]libretto misure'!$P$27</f>
        <v>-0.59970750000000006</v>
      </c>
      <c r="J138" s="9">
        <f t="shared" si="6"/>
        <v>-299.85375000000005</v>
      </c>
      <c r="M138" s="9"/>
      <c r="U138" s="12"/>
      <c r="V138" s="12"/>
      <c r="W138" s="16"/>
    </row>
    <row r="139" spans="1:23">
      <c r="A139" t="s">
        <v>136</v>
      </c>
      <c r="D139" s="13">
        <v>1679.4960000000001</v>
      </c>
      <c r="E139" s="18">
        <f t="shared" si="5"/>
        <v>1685.8960000000002</v>
      </c>
      <c r="I139" s="40">
        <f>'[10]libretto misure'!$P$29</f>
        <v>-0.60410499999999989</v>
      </c>
      <c r="J139" s="9">
        <f t="shared" si="6"/>
        <v>-302.05249999999995</v>
      </c>
      <c r="M139" s="9"/>
      <c r="U139" s="12"/>
      <c r="V139" s="12"/>
      <c r="W139" s="16"/>
    </row>
    <row r="140" spans="1:23">
      <c r="A140" t="s">
        <v>137</v>
      </c>
      <c r="D140" s="13">
        <v>1694.489</v>
      </c>
      <c r="E140" s="18">
        <f t="shared" si="5"/>
        <v>1700.8890000000001</v>
      </c>
      <c r="I140" s="40">
        <f>'[10]libretto misure'!$P$31</f>
        <v>-0.60389499999999963</v>
      </c>
      <c r="J140" s="9">
        <f t="shared" si="6"/>
        <v>-301.94749999999982</v>
      </c>
      <c r="M140" s="9"/>
      <c r="U140" s="12"/>
      <c r="V140" s="12"/>
      <c r="W140" s="16"/>
    </row>
    <row r="141" spans="1:23">
      <c r="A141" t="s">
        <v>138</v>
      </c>
      <c r="D141" s="13">
        <v>1709.4970000000001</v>
      </c>
      <c r="E141" s="18">
        <f t="shared" si="5"/>
        <v>1715.8970000000002</v>
      </c>
      <c r="I141" s="40">
        <f>'[10]libretto misure'!$P$33</f>
        <v>-0.59555749999999952</v>
      </c>
      <c r="J141" s="9">
        <f t="shared" si="6"/>
        <v>-297.77874999999977</v>
      </c>
      <c r="M141" s="9"/>
      <c r="U141" s="12"/>
      <c r="V141" s="12"/>
      <c r="W141" s="16"/>
    </row>
    <row r="142" spans="1:23">
      <c r="A142" t="s">
        <v>139</v>
      </c>
      <c r="D142" s="13">
        <v>1724.491</v>
      </c>
      <c r="E142" s="18">
        <f t="shared" si="5"/>
        <v>1730.8910000000001</v>
      </c>
      <c r="I142" s="40">
        <f>'[10]libretto misure'!$P$35</f>
        <v>-0.60539499999999946</v>
      </c>
      <c r="J142" s="9">
        <f t="shared" si="6"/>
        <v>-302.69749999999971</v>
      </c>
      <c r="M142" s="9"/>
      <c r="U142" s="12"/>
      <c r="V142" s="12"/>
      <c r="W142" s="16"/>
    </row>
    <row r="143" spans="1:23">
      <c r="A143" t="s">
        <v>140</v>
      </c>
      <c r="D143" s="13">
        <v>1739.4880000000001</v>
      </c>
      <c r="E143" s="18">
        <f t="shared" si="5"/>
        <v>1745.8880000000001</v>
      </c>
      <c r="I143" s="40">
        <f>'[10]libretto misure'!$P$37</f>
        <v>-0.61051499999999947</v>
      </c>
      <c r="J143" s="9">
        <f t="shared" si="6"/>
        <v>-305.25749999999971</v>
      </c>
      <c r="M143" s="9"/>
      <c r="U143" s="12"/>
      <c r="V143" s="12"/>
      <c r="W143" s="16"/>
    </row>
    <row r="144" spans="1:23">
      <c r="A144" t="s">
        <v>141</v>
      </c>
      <c r="D144" s="13">
        <v>1754.4839999999999</v>
      </c>
      <c r="E144" s="18">
        <f t="shared" si="5"/>
        <v>1760.884</v>
      </c>
      <c r="I144" s="40">
        <f>'[10]libretto misure'!$P$39</f>
        <v>-0.6147249999999993</v>
      </c>
      <c r="J144" s="9">
        <f t="shared" si="6"/>
        <v>-307.36249999999967</v>
      </c>
      <c r="M144" s="9"/>
      <c r="U144" s="12"/>
      <c r="V144" s="12"/>
      <c r="W144" s="16"/>
    </row>
    <row r="145" spans="1:23">
      <c r="A145" t="s">
        <v>142</v>
      </c>
      <c r="D145" s="13">
        <v>1769.4880000000001</v>
      </c>
      <c r="E145" s="18">
        <f t="shared" si="5"/>
        <v>1775.8880000000001</v>
      </c>
      <c r="I145" s="40">
        <f>'[10]libretto misure'!$P$42</f>
        <v>-0.60527999999999915</v>
      </c>
      <c r="J145" s="9">
        <f t="shared" si="6"/>
        <v>-302.63999999999959</v>
      </c>
      <c r="M145" s="9"/>
      <c r="U145" s="12"/>
      <c r="V145" s="12"/>
      <c r="W145" s="16"/>
    </row>
    <row r="146" spans="1:23">
      <c r="A146" s="21" t="str">
        <f>A12</f>
        <v>GPS06N</v>
      </c>
      <c r="D146" s="17">
        <f>D12</f>
        <v>1771.5899000000002</v>
      </c>
      <c r="E146" s="17">
        <f>D146+6.4</f>
        <v>1777.9899000000003</v>
      </c>
      <c r="G146" s="30">
        <f>'rilievo iniziale 2001 '!G146+B12-'rilievo iniziale 2001 '!B12</f>
        <v>-0.59588963599999545</v>
      </c>
      <c r="I146" s="43">
        <f>'[10]libretto misure'!$P$43</f>
        <v>-0.61247249999999909</v>
      </c>
      <c r="J146" s="9">
        <f t="shared" si="6"/>
        <v>-306.23624999999953</v>
      </c>
      <c r="M146" s="9">
        <f>G146*500</f>
        <v>-297.94481799999772</v>
      </c>
      <c r="U146" s="12"/>
      <c r="V146" s="12"/>
      <c r="W146" s="16"/>
    </row>
    <row r="147" spans="1:23" s="21" customFormat="1">
      <c r="A147" t="s">
        <v>143</v>
      </c>
      <c r="D147" s="13">
        <v>1784.4770000000001</v>
      </c>
      <c r="E147" s="18">
        <f t="shared" si="5"/>
        <v>1790.8770000000002</v>
      </c>
      <c r="G147" s="30"/>
      <c r="I147" s="40">
        <f>'[11]libretto misure'!$P$15</f>
        <v>-0.61255999999999999</v>
      </c>
      <c r="J147" s="9">
        <f t="shared" si="6"/>
        <v>-306.27999999999997</v>
      </c>
      <c r="M147" s="9"/>
      <c r="U147" s="22"/>
      <c r="V147" s="22"/>
      <c r="W147" s="17"/>
    </row>
    <row r="148" spans="1:23">
      <c r="A148" t="s">
        <v>144</v>
      </c>
      <c r="D148" s="13">
        <v>1799.4949999999999</v>
      </c>
      <c r="E148" s="18">
        <f t="shared" si="5"/>
        <v>1805.895</v>
      </c>
      <c r="I148" s="40">
        <f>'[11]libretto misure'!$P$17</f>
        <v>-0.59243000000000001</v>
      </c>
      <c r="J148" s="9">
        <f t="shared" si="6"/>
        <v>-296.21500000000003</v>
      </c>
      <c r="M148" s="9"/>
      <c r="U148" s="12"/>
      <c r="V148" s="12"/>
      <c r="W148" s="16"/>
    </row>
    <row r="149" spans="1:23">
      <c r="A149" t="s">
        <v>145</v>
      </c>
      <c r="D149" s="13">
        <v>1814.492</v>
      </c>
      <c r="E149" s="18">
        <f t="shared" si="5"/>
        <v>1820.8920000000001</v>
      </c>
      <c r="I149" s="40">
        <f>'[11]libretto misure'!$P$19</f>
        <v>-0.59699749999999985</v>
      </c>
      <c r="J149" s="9">
        <f t="shared" si="6"/>
        <v>-298.49874999999992</v>
      </c>
      <c r="M149" s="9"/>
      <c r="U149" s="12"/>
      <c r="V149" s="12"/>
      <c r="W149" s="16"/>
    </row>
    <row r="150" spans="1:23">
      <c r="A150" t="s">
        <v>146</v>
      </c>
      <c r="D150" s="13">
        <v>1829.489</v>
      </c>
      <c r="E150" s="18">
        <f t="shared" ref="E150:E213" si="7">D150+6.4</f>
        <v>1835.8890000000001</v>
      </c>
      <c r="I150" s="40">
        <f>'[11]libretto misure'!$P$21</f>
        <v>-0.59796999999999967</v>
      </c>
      <c r="J150" s="9">
        <f t="shared" ref="J150:J208" si="8">I150*500</f>
        <v>-298.98499999999984</v>
      </c>
      <c r="M150" s="9"/>
      <c r="U150" s="12"/>
      <c r="V150" s="12"/>
      <c r="W150" s="16"/>
    </row>
    <row r="151" spans="1:23">
      <c r="A151" t="s">
        <v>147</v>
      </c>
      <c r="D151" s="13">
        <v>1844.4870000000001</v>
      </c>
      <c r="E151" s="18">
        <f t="shared" si="7"/>
        <v>1850.8870000000002</v>
      </c>
      <c r="I151" s="40">
        <f>'[11]libretto misure'!$P$23</f>
        <v>-0.60554249999999943</v>
      </c>
      <c r="J151" s="9">
        <f t="shared" si="8"/>
        <v>-302.77124999999972</v>
      </c>
      <c r="M151" s="9"/>
      <c r="U151" s="12"/>
      <c r="V151" s="12"/>
      <c r="W151" s="16"/>
    </row>
    <row r="152" spans="1:23">
      <c r="A152" t="s">
        <v>148</v>
      </c>
      <c r="D152" s="13">
        <v>1859.4860000000001</v>
      </c>
      <c r="E152" s="18">
        <f t="shared" si="7"/>
        <v>1865.8860000000002</v>
      </c>
      <c r="I152" s="40">
        <f>'[11]libretto misure'!$P$25</f>
        <v>-0.60626749999999952</v>
      </c>
      <c r="J152" s="9">
        <f t="shared" si="8"/>
        <v>-303.13374999999974</v>
      </c>
      <c r="M152" s="9"/>
      <c r="U152" s="12"/>
      <c r="V152" s="12"/>
      <c r="W152" s="16"/>
    </row>
    <row r="153" spans="1:23">
      <c r="A153" t="s">
        <v>149</v>
      </c>
      <c r="D153" s="13">
        <v>1874.4839999999999</v>
      </c>
      <c r="E153" s="18">
        <f t="shared" si="7"/>
        <v>1880.884</v>
      </c>
      <c r="I153" s="40">
        <f>'[11]libretto misure'!$P$27</f>
        <v>-0.60062249999999939</v>
      </c>
      <c r="J153" s="9">
        <f t="shared" si="8"/>
        <v>-300.31124999999969</v>
      </c>
      <c r="M153" s="9"/>
      <c r="U153" s="12"/>
      <c r="V153" s="12"/>
      <c r="W153" s="16"/>
    </row>
    <row r="154" spans="1:23">
      <c r="A154" t="s">
        <v>150</v>
      </c>
      <c r="D154" s="13">
        <v>1889.492</v>
      </c>
      <c r="E154" s="18">
        <f t="shared" si="7"/>
        <v>1895.8920000000001</v>
      </c>
      <c r="I154" s="40">
        <f>'[11]libretto misure'!$P$29</f>
        <v>-0.60009999999999963</v>
      </c>
      <c r="J154" s="9">
        <f t="shared" si="8"/>
        <v>-300.04999999999984</v>
      </c>
      <c r="M154" s="9"/>
      <c r="U154" s="12"/>
      <c r="V154" s="12"/>
      <c r="W154" s="16"/>
    </row>
    <row r="155" spans="1:23">
      <c r="A155" t="s">
        <v>151</v>
      </c>
      <c r="D155" s="13">
        <v>1904.4939999999999</v>
      </c>
      <c r="E155" s="18">
        <f t="shared" si="7"/>
        <v>1910.894</v>
      </c>
      <c r="I155" s="40">
        <f>'[11]libretto misure'!$P$31</f>
        <v>-0.59633249999999982</v>
      </c>
      <c r="J155" s="9">
        <f t="shared" si="8"/>
        <v>-298.16624999999993</v>
      </c>
      <c r="M155" s="9"/>
      <c r="U155" s="12"/>
      <c r="V155" s="12"/>
      <c r="W155" s="16"/>
    </row>
    <row r="156" spans="1:23">
      <c r="A156" t="s">
        <v>152</v>
      </c>
      <c r="D156" s="13">
        <v>1919.49</v>
      </c>
      <c r="E156" s="18">
        <f t="shared" si="7"/>
        <v>1925.89</v>
      </c>
      <c r="G156" s="29"/>
      <c r="I156" s="40">
        <f>'[11]libretto misure'!$P$33</f>
        <v>-0.58164999999999989</v>
      </c>
      <c r="J156" s="9">
        <f t="shared" si="8"/>
        <v>-290.82499999999993</v>
      </c>
      <c r="M156" s="9"/>
      <c r="U156" s="12"/>
      <c r="V156" s="12"/>
      <c r="W156" s="16"/>
    </row>
    <row r="157" spans="1:23">
      <c r="A157" t="s">
        <v>153</v>
      </c>
      <c r="D157" s="16">
        <v>1934.491</v>
      </c>
      <c r="E157" s="18">
        <f t="shared" si="7"/>
        <v>1940.8910000000001</v>
      </c>
      <c r="G157" s="29"/>
      <c r="I157" s="40">
        <f>'[11]libretto misure'!$P$35</f>
        <v>-0.57734250000000009</v>
      </c>
      <c r="J157" s="9">
        <f t="shared" si="8"/>
        <v>-288.67125000000004</v>
      </c>
      <c r="M157" s="9"/>
      <c r="U157" s="12"/>
      <c r="V157" s="17"/>
      <c r="W157" s="16"/>
    </row>
    <row r="158" spans="1:23">
      <c r="A158" t="s">
        <v>154</v>
      </c>
      <c r="D158" s="16">
        <v>1949.4939999999999</v>
      </c>
      <c r="E158" s="18">
        <f t="shared" si="7"/>
        <v>1955.894</v>
      </c>
      <c r="G158" s="29"/>
      <c r="I158" s="40">
        <f>'[11]libretto misure'!$P$37</f>
        <v>-0.58574999999999999</v>
      </c>
      <c r="J158" s="9">
        <f t="shared" si="8"/>
        <v>-292.875</v>
      </c>
      <c r="M158" s="9"/>
      <c r="U158" s="12"/>
      <c r="V158" s="17"/>
      <c r="W158" s="16"/>
    </row>
    <row r="159" spans="1:23">
      <c r="A159" t="s">
        <v>155</v>
      </c>
      <c r="D159" s="13">
        <v>1964.489</v>
      </c>
      <c r="E159" s="18">
        <f t="shared" si="7"/>
        <v>1970.8890000000001</v>
      </c>
      <c r="G159" s="29"/>
      <c r="I159" s="40">
        <f>'[11]libretto misure'!$P$39</f>
        <v>-0.57828250000000014</v>
      </c>
      <c r="J159" s="9">
        <f t="shared" si="8"/>
        <v>-289.14125000000007</v>
      </c>
      <c r="M159" s="9"/>
      <c r="U159" s="12"/>
      <c r="V159" s="12"/>
      <c r="W159" s="16"/>
    </row>
    <row r="160" spans="1:23">
      <c r="A160" t="s">
        <v>156</v>
      </c>
      <c r="D160" s="13">
        <v>1979.4849999999999</v>
      </c>
      <c r="E160" s="18">
        <f t="shared" si="7"/>
        <v>1985.885</v>
      </c>
      <c r="G160" s="29"/>
      <c r="I160" s="40">
        <f>'[11]libretto misure'!$P$41</f>
        <v>-0.57077250000000013</v>
      </c>
      <c r="J160" s="9">
        <f t="shared" si="8"/>
        <v>-285.38625000000008</v>
      </c>
      <c r="M160" s="9"/>
      <c r="U160" s="12"/>
      <c r="V160" s="12"/>
      <c r="W160" s="16"/>
    </row>
    <row r="161" spans="1:23">
      <c r="A161" t="s">
        <v>157</v>
      </c>
      <c r="D161" s="13">
        <v>1994.4870000000001</v>
      </c>
      <c r="E161" s="18">
        <f t="shared" si="7"/>
        <v>2000.8870000000002</v>
      </c>
      <c r="G161" s="29"/>
      <c r="I161" s="40">
        <f>'[11]libretto misure'!$P$43</f>
        <v>-0.57521999999999984</v>
      </c>
      <c r="J161" s="9">
        <f t="shared" si="8"/>
        <v>-287.6099999999999</v>
      </c>
      <c r="M161" s="9"/>
      <c r="U161" s="12"/>
      <c r="V161" s="12"/>
      <c r="W161" s="16"/>
    </row>
    <row r="162" spans="1:23">
      <c r="A162" t="s">
        <v>158</v>
      </c>
      <c r="D162" s="13">
        <v>2009.492</v>
      </c>
      <c r="E162" s="18">
        <f t="shared" si="7"/>
        <v>2015.8920000000001</v>
      </c>
      <c r="G162" s="29"/>
      <c r="I162" s="40">
        <f>'[11]libretto misure'!$P$45</f>
        <v>-0.57994749999999962</v>
      </c>
      <c r="J162" s="9">
        <f t="shared" si="8"/>
        <v>-289.97374999999982</v>
      </c>
      <c r="M162" s="9"/>
      <c r="U162" s="12"/>
      <c r="V162" s="12"/>
      <c r="W162" s="16"/>
    </row>
    <row r="163" spans="1:23">
      <c r="A163" t="s">
        <v>159</v>
      </c>
      <c r="D163" s="13">
        <v>2024.492</v>
      </c>
      <c r="E163" s="18">
        <f t="shared" si="7"/>
        <v>2030.8920000000001</v>
      </c>
      <c r="G163" s="29"/>
      <c r="I163" s="40">
        <f>'[11]libretto misure'!$P$47</f>
        <v>-0.57547749999999986</v>
      </c>
      <c r="J163" s="9">
        <f t="shared" si="8"/>
        <v>-287.73874999999992</v>
      </c>
      <c r="M163" s="9"/>
      <c r="U163" s="12"/>
      <c r="V163" s="12"/>
      <c r="W163" s="16"/>
    </row>
    <row r="164" spans="1:23">
      <c r="A164" t="s">
        <v>160</v>
      </c>
      <c r="D164" s="13">
        <v>2039.4880000000001</v>
      </c>
      <c r="E164" s="18">
        <f t="shared" si="7"/>
        <v>2045.8880000000001</v>
      </c>
      <c r="G164" s="29"/>
      <c r="I164" s="40">
        <f>'[11]libretto misure'!$P$49</f>
        <v>-0.57558999999999982</v>
      </c>
      <c r="J164" s="9">
        <f t="shared" si="8"/>
        <v>-287.7949999999999</v>
      </c>
      <c r="M164" s="9"/>
      <c r="U164" s="12"/>
      <c r="V164" s="12"/>
      <c r="W164" s="16"/>
    </row>
    <row r="165" spans="1:23">
      <c r="A165" t="s">
        <v>161</v>
      </c>
      <c r="D165" s="13">
        <v>2054.4830000000002</v>
      </c>
      <c r="E165" s="18">
        <f t="shared" si="7"/>
        <v>2060.8830000000003</v>
      </c>
      <c r="G165" s="29"/>
      <c r="I165" s="40">
        <f>'[11]libretto misure'!$P$51</f>
        <v>-0.56981499999999974</v>
      </c>
      <c r="J165" s="9">
        <f t="shared" si="8"/>
        <v>-284.90749999999986</v>
      </c>
      <c r="M165" s="9"/>
      <c r="U165" s="12"/>
      <c r="V165" s="12"/>
      <c r="W165" s="16"/>
    </row>
    <row r="166" spans="1:23">
      <c r="A166" t="s">
        <v>162</v>
      </c>
      <c r="D166" s="13">
        <v>2069.4929999999999</v>
      </c>
      <c r="E166" s="18">
        <f t="shared" si="7"/>
        <v>2075.893</v>
      </c>
      <c r="G166" s="29"/>
      <c r="I166" s="40">
        <f>'[11]libretto misure'!$P$53</f>
        <v>-0.5769274999999997</v>
      </c>
      <c r="J166" s="9">
        <f t="shared" si="8"/>
        <v>-288.46374999999983</v>
      </c>
      <c r="M166" s="9"/>
      <c r="U166" s="12"/>
      <c r="V166" s="12"/>
      <c r="W166" s="16"/>
    </row>
    <row r="167" spans="1:23">
      <c r="A167" t="s">
        <v>163</v>
      </c>
      <c r="D167" s="13">
        <v>2084.4960000000001</v>
      </c>
      <c r="E167" s="18">
        <f t="shared" si="7"/>
        <v>2090.8960000000002</v>
      </c>
      <c r="G167" s="29"/>
      <c r="I167" s="40">
        <f>'[11]libretto misure'!$P$55</f>
        <v>-0.56996249999999971</v>
      </c>
      <c r="J167" s="9">
        <f t="shared" si="8"/>
        <v>-284.98124999999987</v>
      </c>
      <c r="M167" s="9"/>
      <c r="U167" s="12"/>
      <c r="V167" s="12"/>
      <c r="W167" s="16"/>
    </row>
    <row r="168" spans="1:23">
      <c r="A168" t="s">
        <v>164</v>
      </c>
      <c r="B168" s="21"/>
      <c r="C168" s="21"/>
      <c r="D168" s="13">
        <v>2099.4969999999998</v>
      </c>
      <c r="E168" s="18">
        <f t="shared" si="7"/>
        <v>2105.8969999999999</v>
      </c>
      <c r="G168" s="30"/>
      <c r="I168" s="40">
        <f>'[11]libretto misure'!$P$58</f>
        <v>-0.56655749999999983</v>
      </c>
      <c r="J168" s="9">
        <f t="shared" si="8"/>
        <v>-283.27874999999989</v>
      </c>
      <c r="M168" s="9"/>
      <c r="U168" s="12"/>
      <c r="V168" s="12"/>
      <c r="W168" s="16"/>
    </row>
    <row r="169" spans="1:23">
      <c r="A169" s="21" t="str">
        <f>A13</f>
        <v>GPS07N</v>
      </c>
      <c r="D169" s="17">
        <f>D13</f>
        <v>2101.5866000000001</v>
      </c>
      <c r="E169" s="17">
        <f>D169+6.4</f>
        <v>2107.9866000000002</v>
      </c>
      <c r="G169" s="30">
        <f>'rilievo iniziale 2001 '!G169+B13-'rilievo iniziale 2001 '!B13</f>
        <v>-0.54910972180000073</v>
      </c>
      <c r="I169" s="43">
        <f>'[11]libretto misure'!$P$59</f>
        <v>-0.56537249999999983</v>
      </c>
      <c r="J169" s="9">
        <f t="shared" si="8"/>
        <v>-282.68624999999992</v>
      </c>
      <c r="M169" s="9">
        <f>G169*500</f>
        <v>-274.55486090000034</v>
      </c>
      <c r="U169" s="12"/>
      <c r="V169" s="12"/>
      <c r="W169" s="16"/>
    </row>
    <row r="170" spans="1:23">
      <c r="A170" t="s">
        <v>165</v>
      </c>
      <c r="D170" s="13">
        <v>2114.4879999999998</v>
      </c>
      <c r="E170" s="18">
        <f t="shared" si="7"/>
        <v>2120.8879999999999</v>
      </c>
      <c r="G170" s="29"/>
      <c r="I170" s="40">
        <f>'[12]libretto misure'!$P$15</f>
        <v>-0.56395000000000006</v>
      </c>
      <c r="J170" s="9">
        <f t="shared" si="8"/>
        <v>-281.97500000000002</v>
      </c>
      <c r="M170" s="9"/>
      <c r="U170" s="12"/>
      <c r="V170" s="12"/>
      <c r="W170" s="16"/>
    </row>
    <row r="171" spans="1:23">
      <c r="A171" t="s">
        <v>166</v>
      </c>
      <c r="D171" s="13">
        <v>2129.4899999999998</v>
      </c>
      <c r="E171" s="18">
        <f t="shared" si="7"/>
        <v>2135.89</v>
      </c>
      <c r="G171" s="29"/>
      <c r="I171" s="40">
        <f>'[12]libretto misure'!$P$17</f>
        <v>-0.57032250000000029</v>
      </c>
      <c r="J171" s="9">
        <f t="shared" si="8"/>
        <v>-285.16125000000017</v>
      </c>
      <c r="M171" s="9"/>
      <c r="T171" s="12"/>
      <c r="U171" s="12"/>
      <c r="V171" s="12"/>
      <c r="W171" s="16"/>
    </row>
    <row r="172" spans="1:23">
      <c r="A172" t="s">
        <v>167</v>
      </c>
      <c r="D172" s="13">
        <v>2144.4929999999999</v>
      </c>
      <c r="E172" s="18">
        <f t="shared" si="7"/>
        <v>2150.893</v>
      </c>
      <c r="G172" s="29"/>
      <c r="I172" s="40">
        <f>'[12]libretto misure'!$P$19</f>
        <v>-0.5653400000000004</v>
      </c>
      <c r="J172" s="9">
        <f t="shared" si="8"/>
        <v>-282.67000000000019</v>
      </c>
      <c r="M172" s="9"/>
      <c r="T172" s="12"/>
      <c r="U172" s="17"/>
      <c r="V172" s="12"/>
      <c r="W172" s="16"/>
    </row>
    <row r="173" spans="1:23">
      <c r="A173" t="s">
        <v>168</v>
      </c>
      <c r="D173" s="13">
        <v>2159.491</v>
      </c>
      <c r="E173" s="18">
        <f t="shared" si="7"/>
        <v>2165.8910000000001</v>
      </c>
      <c r="G173" s="29"/>
      <c r="I173" s="40">
        <f>'[12]libretto misure'!$P$21</f>
        <v>-0.56045250000000046</v>
      </c>
      <c r="J173" s="9">
        <f t="shared" si="8"/>
        <v>-280.22625000000022</v>
      </c>
      <c r="M173" s="9"/>
      <c r="T173" s="12"/>
      <c r="U173" s="17"/>
      <c r="V173" s="12"/>
      <c r="W173" s="16"/>
    </row>
    <row r="174" spans="1:23">
      <c r="A174" t="s">
        <v>169</v>
      </c>
      <c r="D174" s="13">
        <v>2174.489</v>
      </c>
      <c r="E174" s="18">
        <f t="shared" si="7"/>
        <v>2180.8890000000001</v>
      </c>
      <c r="G174" s="29"/>
      <c r="I174" s="40">
        <f>'[12]libretto misure'!$P$23</f>
        <v>-0.55863250000000031</v>
      </c>
      <c r="J174" s="9">
        <f t="shared" si="8"/>
        <v>-279.31625000000014</v>
      </c>
      <c r="M174" s="9"/>
      <c r="T174" s="12"/>
      <c r="U174" s="17"/>
      <c r="V174" s="12"/>
      <c r="W174" s="16"/>
    </row>
    <row r="175" spans="1:23">
      <c r="A175" t="s">
        <v>170</v>
      </c>
      <c r="D175" s="13">
        <v>2189.4949999999999</v>
      </c>
      <c r="E175" s="18">
        <f t="shared" si="7"/>
        <v>2195.895</v>
      </c>
      <c r="G175" s="29"/>
      <c r="I175" s="40">
        <f>'[12]libretto misure'!$P$25</f>
        <v>-0.56090750000000034</v>
      </c>
      <c r="J175" s="9">
        <f t="shared" si="8"/>
        <v>-280.45375000000018</v>
      </c>
      <c r="M175" s="9"/>
      <c r="T175" s="12"/>
      <c r="U175" s="17"/>
      <c r="V175" s="12"/>
      <c r="W175" s="16"/>
    </row>
    <row r="176" spans="1:23">
      <c r="A176" t="s">
        <v>171</v>
      </c>
      <c r="D176" s="13">
        <v>2204.4899999999998</v>
      </c>
      <c r="E176" s="18">
        <f t="shared" si="7"/>
        <v>2210.89</v>
      </c>
      <c r="G176" s="29"/>
      <c r="I176" s="40">
        <f>'[12]libretto misure'!$P$27</f>
        <v>-0.55622500000000019</v>
      </c>
      <c r="J176" s="9">
        <f t="shared" si="8"/>
        <v>-278.11250000000007</v>
      </c>
      <c r="M176" s="9"/>
      <c r="T176" s="12"/>
      <c r="U176" s="12"/>
      <c r="V176" s="12"/>
      <c r="W176" s="16"/>
    </row>
    <row r="177" spans="1:23">
      <c r="A177" t="s">
        <v>172</v>
      </c>
      <c r="D177" s="13">
        <v>2219.5</v>
      </c>
      <c r="E177" s="18">
        <f t="shared" si="7"/>
        <v>2225.9</v>
      </c>
      <c r="G177" s="29"/>
      <c r="I177" s="40">
        <f>'[12]libretto misure'!$P$29</f>
        <v>-0.55438750000000037</v>
      </c>
      <c r="J177" s="9">
        <f t="shared" si="8"/>
        <v>-277.19375000000019</v>
      </c>
      <c r="L177" s="29"/>
      <c r="M177" s="9"/>
      <c r="T177" s="12"/>
      <c r="U177" s="12"/>
      <c r="V177" s="12"/>
      <c r="W177" s="16"/>
    </row>
    <row r="178" spans="1:23">
      <c r="A178" t="s">
        <v>173</v>
      </c>
      <c r="D178" s="13">
        <v>2234.5039999999999</v>
      </c>
      <c r="E178" s="18">
        <f t="shared" si="7"/>
        <v>2240.904</v>
      </c>
      <c r="G178" s="29"/>
      <c r="I178" s="40">
        <f>'[12]libretto misure'!$P$31</f>
        <v>-0.55129000000000028</v>
      </c>
      <c r="J178" s="9">
        <f t="shared" si="8"/>
        <v>-275.64500000000015</v>
      </c>
      <c r="L178" s="29"/>
      <c r="M178" s="9"/>
      <c r="T178" s="12"/>
      <c r="U178" s="17"/>
      <c r="V178" s="17"/>
      <c r="W178" s="16"/>
    </row>
    <row r="179" spans="1:23">
      <c r="A179" t="s">
        <v>174</v>
      </c>
      <c r="D179" s="16">
        <v>2249.4789999999998</v>
      </c>
      <c r="E179" s="18">
        <f t="shared" si="7"/>
        <v>2255.8789999999999</v>
      </c>
      <c r="G179" s="29"/>
      <c r="I179" s="40">
        <f>'[12]libretto misure'!$P$33</f>
        <v>-0.55009500000000022</v>
      </c>
      <c r="J179" s="9">
        <f t="shared" si="8"/>
        <v>-275.04750000000013</v>
      </c>
      <c r="L179" s="29"/>
      <c r="M179" s="9"/>
      <c r="T179" s="12"/>
      <c r="U179" s="17"/>
      <c r="V179" s="17"/>
      <c r="W179" s="16"/>
    </row>
    <row r="180" spans="1:23">
      <c r="A180" t="s">
        <v>175</v>
      </c>
      <c r="D180" s="16">
        <v>2264.473</v>
      </c>
      <c r="E180" s="18">
        <f t="shared" si="7"/>
        <v>2270.873</v>
      </c>
      <c r="I180" s="40">
        <f>'[12]libretto misure'!$P$35</f>
        <v>-0.55711250000000012</v>
      </c>
      <c r="J180" s="9">
        <f t="shared" si="8"/>
        <v>-278.55625000000003</v>
      </c>
      <c r="L180" s="29"/>
      <c r="M180" s="9"/>
      <c r="T180" s="12"/>
      <c r="U180" s="17"/>
      <c r="V180" s="12"/>
      <c r="W180" s="16"/>
    </row>
    <row r="181" spans="1:23">
      <c r="A181" t="s">
        <v>176</v>
      </c>
      <c r="D181" s="13">
        <v>2279.4870000000001</v>
      </c>
      <c r="E181" s="18">
        <f t="shared" si="7"/>
        <v>2285.8870000000002</v>
      </c>
      <c r="I181" s="40">
        <f>'[12]libretto misure'!$P$37</f>
        <v>-0.53752749999999982</v>
      </c>
      <c r="J181" s="9">
        <f t="shared" si="8"/>
        <v>-268.7637499999999</v>
      </c>
      <c r="L181" s="29"/>
      <c r="M181" s="9"/>
      <c r="T181" s="12"/>
      <c r="U181" s="12"/>
      <c r="V181" s="12"/>
      <c r="W181" s="16"/>
    </row>
    <row r="182" spans="1:23">
      <c r="A182" t="s">
        <v>177</v>
      </c>
      <c r="D182" s="13">
        <v>2294.4830000000002</v>
      </c>
      <c r="E182" s="18">
        <f t="shared" si="7"/>
        <v>2300.8830000000003</v>
      </c>
      <c r="I182" s="40">
        <f>'[12]libretto misure'!$P$39</f>
        <v>-0.54257249999999979</v>
      </c>
      <c r="J182" s="9">
        <f t="shared" si="8"/>
        <v>-271.28624999999988</v>
      </c>
      <c r="L182" s="29"/>
      <c r="M182" s="9"/>
      <c r="U182" s="12"/>
      <c r="V182" s="12"/>
      <c r="W182" s="16"/>
    </row>
    <row r="183" spans="1:23">
      <c r="A183" t="s">
        <v>178</v>
      </c>
      <c r="D183" s="13">
        <v>2309.491</v>
      </c>
      <c r="E183" s="18">
        <f t="shared" si="7"/>
        <v>2315.8910000000001</v>
      </c>
      <c r="I183" s="40">
        <f>'[12]libretto misure'!$P$41</f>
        <v>-0.54476999999999998</v>
      </c>
      <c r="J183" s="9">
        <f t="shared" si="8"/>
        <v>-272.38499999999999</v>
      </c>
      <c r="L183" s="29"/>
      <c r="M183" s="9"/>
      <c r="U183" s="12"/>
      <c r="V183" s="12"/>
      <c r="W183" s="16"/>
    </row>
    <row r="184" spans="1:23">
      <c r="A184" t="s">
        <v>179</v>
      </c>
      <c r="D184" s="13">
        <v>2324.489</v>
      </c>
      <c r="E184" s="18">
        <f t="shared" si="7"/>
        <v>2330.8890000000001</v>
      </c>
      <c r="I184" s="40">
        <f>'[12]libretto misure'!$P$43</f>
        <v>-0.53511249999999988</v>
      </c>
      <c r="J184" s="9">
        <f t="shared" si="8"/>
        <v>-267.55624999999992</v>
      </c>
      <c r="L184" s="29"/>
      <c r="M184" s="9"/>
      <c r="U184" s="12"/>
      <c r="V184" s="12"/>
      <c r="W184" s="16"/>
    </row>
    <row r="185" spans="1:23">
      <c r="A185" t="s">
        <v>180</v>
      </c>
      <c r="D185" s="13">
        <v>2339.489</v>
      </c>
      <c r="E185" s="18">
        <f t="shared" si="7"/>
        <v>2345.8890000000001</v>
      </c>
      <c r="I185" s="40">
        <f>'[12]libretto misure'!$P$45</f>
        <v>-0.54115749999999985</v>
      </c>
      <c r="J185" s="9">
        <f t="shared" si="8"/>
        <v>-270.5787499999999</v>
      </c>
      <c r="L185" s="29"/>
      <c r="M185" s="9"/>
      <c r="U185" s="12"/>
      <c r="V185" s="12"/>
      <c r="W185" s="16"/>
    </row>
    <row r="186" spans="1:23">
      <c r="A186" t="s">
        <v>181</v>
      </c>
      <c r="D186" s="13">
        <v>2354.482</v>
      </c>
      <c r="E186" s="18">
        <f t="shared" si="7"/>
        <v>2360.8820000000001</v>
      </c>
      <c r="I186" s="40">
        <f>'[12]libretto misure'!$P$47</f>
        <v>-0.54146499999999986</v>
      </c>
      <c r="J186" s="9">
        <f t="shared" si="8"/>
        <v>-270.73249999999996</v>
      </c>
      <c r="L186" s="29"/>
      <c r="M186" s="9"/>
      <c r="U186" s="12"/>
      <c r="V186" s="12"/>
      <c r="W186" s="16"/>
    </row>
    <row r="187" spans="1:23">
      <c r="A187" t="s">
        <v>182</v>
      </c>
      <c r="D187" s="13">
        <v>2369.491</v>
      </c>
      <c r="E187" s="18">
        <f t="shared" si="7"/>
        <v>2375.8910000000001</v>
      </c>
      <c r="I187" s="40">
        <f>'[12]libretto misure'!$P$49</f>
        <v>-0.53572249999999977</v>
      </c>
      <c r="J187" s="9">
        <f t="shared" si="8"/>
        <v>-267.86124999999987</v>
      </c>
      <c r="L187" s="29"/>
      <c r="M187" s="9"/>
      <c r="U187" s="12"/>
      <c r="V187" s="12"/>
      <c r="W187" s="16"/>
    </row>
    <row r="188" spans="1:23">
      <c r="A188" t="s">
        <v>183</v>
      </c>
      <c r="D188" s="13">
        <v>2384.4859999999999</v>
      </c>
      <c r="E188" s="18">
        <f t="shared" si="7"/>
        <v>2390.886</v>
      </c>
      <c r="I188" s="40">
        <f>'[12]libretto misure'!$P$51</f>
        <v>-0.53835500000000003</v>
      </c>
      <c r="J188" s="9">
        <f t="shared" si="8"/>
        <v>-269.17750000000001</v>
      </c>
      <c r="L188" s="29"/>
      <c r="M188" s="9"/>
      <c r="U188" s="12"/>
      <c r="V188" s="12"/>
      <c r="W188" s="16"/>
    </row>
    <row r="189" spans="1:23" s="21" customFormat="1">
      <c r="A189" t="s">
        <v>184</v>
      </c>
      <c r="D189" s="13">
        <v>2399.4929999999999</v>
      </c>
      <c r="E189" s="18">
        <f t="shared" si="7"/>
        <v>2405.893</v>
      </c>
      <c r="G189" s="30"/>
      <c r="I189" s="40">
        <f>'[12]libretto misure'!$P$54</f>
        <v>-0.52224000000000004</v>
      </c>
      <c r="J189" s="9">
        <f t="shared" si="8"/>
        <v>-261.12</v>
      </c>
      <c r="L189" s="44"/>
      <c r="M189" s="9"/>
      <c r="U189" s="22"/>
      <c r="V189" s="22"/>
      <c r="W189" s="16"/>
    </row>
    <row r="190" spans="1:23">
      <c r="A190" s="21" t="str">
        <f>A14</f>
        <v>GPS08N</v>
      </c>
      <c r="D190" s="17">
        <f>D14</f>
        <v>2401.5763000000002</v>
      </c>
      <c r="E190" s="17">
        <f>D190+6.4</f>
        <v>2407.9763000000003</v>
      </c>
      <c r="G190" s="30">
        <f>'rilievo iniziale 2001 '!G190+B14-'rilievo iniziale 2001 '!B14</f>
        <v>-0.50550998960000015</v>
      </c>
      <c r="I190" s="43">
        <f>'[12]libretto misure'!$P$55</f>
        <v>-0.52157249999999999</v>
      </c>
      <c r="J190" s="9">
        <f t="shared" si="8"/>
        <v>-260.78625</v>
      </c>
      <c r="M190" s="9">
        <f>G190*500</f>
        <v>-252.75499480000008</v>
      </c>
      <c r="U190" s="12"/>
      <c r="V190" s="12"/>
      <c r="W190" s="16"/>
    </row>
    <row r="191" spans="1:23">
      <c r="A191" t="s">
        <v>185</v>
      </c>
      <c r="D191" s="13">
        <v>2414.4879999999998</v>
      </c>
      <c r="E191" s="18">
        <f t="shared" si="7"/>
        <v>2420.8879999999999</v>
      </c>
      <c r="I191" s="40">
        <f>'[13]libretto misure'!$P$15</f>
        <v>-0.52467750000000002</v>
      </c>
      <c r="J191" s="9">
        <f t="shared" si="8"/>
        <v>-262.33875</v>
      </c>
      <c r="M191" s="9"/>
      <c r="U191" s="12"/>
      <c r="V191" s="12"/>
      <c r="W191" s="16"/>
    </row>
    <row r="192" spans="1:23">
      <c r="A192" t="s">
        <v>186</v>
      </c>
      <c r="D192" s="13">
        <v>2429.4899999999998</v>
      </c>
      <c r="E192" s="18">
        <f t="shared" si="7"/>
        <v>2435.89</v>
      </c>
      <c r="I192" s="40">
        <f>'[13]libretto misure'!$P$17</f>
        <v>-0.52417750000000007</v>
      </c>
      <c r="J192" s="9">
        <f t="shared" si="8"/>
        <v>-262.08875000000006</v>
      </c>
      <c r="M192" s="9"/>
      <c r="U192" s="12"/>
      <c r="V192" s="12"/>
      <c r="W192" s="16"/>
    </row>
    <row r="193" spans="1:23">
      <c r="A193" t="s">
        <v>187</v>
      </c>
      <c r="D193" s="13">
        <v>2444.4879999999998</v>
      </c>
      <c r="E193" s="18">
        <f t="shared" si="7"/>
        <v>2450.8879999999999</v>
      </c>
      <c r="I193" s="40">
        <f>'[13]libretto misure'!$P$19</f>
        <v>-0.51633250000000019</v>
      </c>
      <c r="J193" s="9">
        <f t="shared" si="8"/>
        <v>-258.1662500000001</v>
      </c>
      <c r="M193" s="9"/>
      <c r="U193" s="12"/>
      <c r="V193" s="12"/>
      <c r="W193" s="16"/>
    </row>
    <row r="194" spans="1:23">
      <c r="A194" t="s">
        <v>188</v>
      </c>
      <c r="D194" s="13">
        <v>2459.4899999999998</v>
      </c>
      <c r="E194" s="18">
        <f t="shared" si="7"/>
        <v>2465.89</v>
      </c>
      <c r="I194" s="40">
        <f>'[13]libretto misure'!$P$21</f>
        <v>-0.51987000000000017</v>
      </c>
      <c r="J194" s="9">
        <f t="shared" si="8"/>
        <v>-259.93500000000006</v>
      </c>
      <c r="M194" s="9"/>
      <c r="U194" s="12"/>
      <c r="V194" s="12"/>
      <c r="W194" s="16"/>
    </row>
    <row r="195" spans="1:23">
      <c r="A195" t="s">
        <v>189</v>
      </c>
      <c r="D195" s="13">
        <v>2474.4879999999998</v>
      </c>
      <c r="E195" s="18">
        <f t="shared" si="7"/>
        <v>2480.8879999999999</v>
      </c>
      <c r="I195" s="40">
        <f>'[13]libretto misure'!$P$23</f>
        <v>-0.52114000000000038</v>
      </c>
      <c r="J195" s="9">
        <f t="shared" si="8"/>
        <v>-260.57000000000016</v>
      </c>
      <c r="M195" s="9"/>
      <c r="U195" s="12"/>
      <c r="V195" s="12"/>
      <c r="W195" s="16"/>
    </row>
    <row r="196" spans="1:23">
      <c r="A196" t="s">
        <v>190</v>
      </c>
      <c r="D196" s="16">
        <v>2489.4899999999998</v>
      </c>
      <c r="E196" s="18">
        <f t="shared" si="7"/>
        <v>2495.89</v>
      </c>
      <c r="I196" s="40">
        <f>'[13]libretto misure'!$P$25</f>
        <v>-0.53057500000000035</v>
      </c>
      <c r="J196" s="9">
        <f t="shared" si="8"/>
        <v>-265.28750000000019</v>
      </c>
      <c r="M196" s="9"/>
      <c r="U196" s="12"/>
      <c r="V196" s="12"/>
      <c r="W196" s="16"/>
    </row>
    <row r="197" spans="1:23">
      <c r="A197" t="s">
        <v>191</v>
      </c>
      <c r="D197" s="16">
        <v>2504.4879999999998</v>
      </c>
      <c r="E197" s="18">
        <f t="shared" si="7"/>
        <v>2510.8879999999999</v>
      </c>
      <c r="I197" s="40">
        <f>'[13]libretto misure'!$P$27</f>
        <v>-0.51571750000000061</v>
      </c>
      <c r="J197" s="9">
        <f t="shared" si="8"/>
        <v>-257.85875000000033</v>
      </c>
      <c r="M197" s="9"/>
      <c r="U197" s="12"/>
      <c r="V197" s="12"/>
      <c r="W197" s="16"/>
    </row>
    <row r="198" spans="1:23">
      <c r="A198" t="s">
        <v>192</v>
      </c>
      <c r="D198" s="16">
        <v>2519.4960000000001</v>
      </c>
      <c r="E198" s="18">
        <f t="shared" si="7"/>
        <v>2525.8960000000002</v>
      </c>
      <c r="G198" s="29"/>
      <c r="I198" s="40">
        <f>'[13]libretto misure'!$P$29</f>
        <v>-0.53672500000000056</v>
      </c>
      <c r="J198" s="9">
        <f t="shared" si="8"/>
        <v>-268.3625000000003</v>
      </c>
      <c r="M198" s="9"/>
      <c r="U198" s="12"/>
      <c r="V198" s="12"/>
      <c r="W198" s="16"/>
    </row>
    <row r="199" spans="1:23">
      <c r="A199" t="s">
        <v>193</v>
      </c>
      <c r="D199" s="16">
        <v>2534.4870000000001</v>
      </c>
      <c r="E199" s="18">
        <f t="shared" si="7"/>
        <v>2540.8870000000002</v>
      </c>
      <c r="G199" s="29"/>
      <c r="I199" s="40">
        <f>'[13]libretto misure'!$P$31</f>
        <v>-0.53331250000000086</v>
      </c>
      <c r="J199" s="9">
        <f t="shared" si="8"/>
        <v>-266.65625000000045</v>
      </c>
      <c r="M199" s="9"/>
      <c r="U199" s="12"/>
      <c r="V199" s="12"/>
      <c r="W199" s="16"/>
    </row>
    <row r="200" spans="1:23">
      <c r="A200" t="s">
        <v>194</v>
      </c>
      <c r="D200" s="16">
        <v>2549.4810000000002</v>
      </c>
      <c r="E200" s="18">
        <f t="shared" si="7"/>
        <v>2555.8810000000003</v>
      </c>
      <c r="G200" s="29"/>
      <c r="I200" s="40">
        <f>'[13]libretto misure'!$P$33</f>
        <v>-0.53814500000000098</v>
      </c>
      <c r="J200" s="9">
        <f t="shared" si="8"/>
        <v>-269.0725000000005</v>
      </c>
      <c r="M200" s="9"/>
      <c r="U200" s="12"/>
      <c r="V200" s="12"/>
      <c r="W200" s="16"/>
    </row>
    <row r="201" spans="1:23">
      <c r="A201" t="s">
        <v>195</v>
      </c>
      <c r="D201" s="16">
        <v>2564.4780000000001</v>
      </c>
      <c r="E201" s="18">
        <f t="shared" si="7"/>
        <v>2570.8780000000002</v>
      </c>
      <c r="G201" s="29"/>
      <c r="I201" s="40">
        <f>'[13]libretto misure'!$P$35</f>
        <v>-0.52359500000000103</v>
      </c>
      <c r="J201" s="9">
        <f t="shared" si="8"/>
        <v>-261.79750000000053</v>
      </c>
      <c r="M201" s="9"/>
      <c r="U201" s="12"/>
      <c r="V201" s="12"/>
      <c r="W201" s="16"/>
    </row>
    <row r="202" spans="1:23">
      <c r="A202" t="s">
        <v>196</v>
      </c>
      <c r="D202" s="16">
        <v>2579.4940000000001</v>
      </c>
      <c r="E202" s="18">
        <f t="shared" si="7"/>
        <v>2585.8940000000002</v>
      </c>
      <c r="G202" s="29"/>
      <c r="I202" s="40">
        <f>'[13]libretto misure'!$P$37</f>
        <v>-0.51376000000000099</v>
      </c>
      <c r="J202" s="9">
        <f t="shared" si="8"/>
        <v>-256.88000000000051</v>
      </c>
      <c r="M202" s="9"/>
      <c r="U202" s="12"/>
      <c r="V202" s="12"/>
      <c r="W202" s="16"/>
    </row>
    <row r="203" spans="1:23">
      <c r="A203" t="s">
        <v>197</v>
      </c>
      <c r="D203" s="13">
        <v>2594.4879999999998</v>
      </c>
      <c r="E203" s="18">
        <f t="shared" si="7"/>
        <v>2600.8879999999999</v>
      </c>
      <c r="G203" s="29"/>
      <c r="I203" s="40">
        <f>'[13]libretto misure'!$P$39</f>
        <v>-0.50988750000000105</v>
      </c>
      <c r="J203" s="9">
        <f t="shared" si="8"/>
        <v>-254.94375000000053</v>
      </c>
      <c r="M203" s="9"/>
      <c r="U203" s="12"/>
      <c r="V203" s="12"/>
      <c r="W203" s="16"/>
    </row>
    <row r="204" spans="1:23">
      <c r="A204" t="s">
        <v>198</v>
      </c>
      <c r="D204" s="13">
        <v>2609.4810000000002</v>
      </c>
      <c r="E204" s="18">
        <f t="shared" si="7"/>
        <v>2615.8810000000003</v>
      </c>
      <c r="G204" s="29"/>
      <c r="I204" s="40">
        <f>'[13]libretto misure'!$P$41</f>
        <v>-0.50675500000000095</v>
      </c>
      <c r="J204" s="9">
        <f t="shared" si="8"/>
        <v>-253.37750000000048</v>
      </c>
      <c r="M204" s="9"/>
      <c r="U204" s="12"/>
      <c r="V204" s="12"/>
      <c r="W204" s="16"/>
    </row>
    <row r="205" spans="1:23">
      <c r="A205" t="s">
        <v>199</v>
      </c>
      <c r="D205" s="16">
        <v>2624.4740000000002</v>
      </c>
      <c r="E205" s="18">
        <f t="shared" si="7"/>
        <v>2630.8740000000003</v>
      </c>
      <c r="G205" s="29"/>
      <c r="I205" s="40">
        <f>'[13]libretto misure'!$P$43</f>
        <v>-0.48991750000000095</v>
      </c>
      <c r="J205" s="9">
        <f t="shared" si="8"/>
        <v>-244.95875000000046</v>
      </c>
      <c r="M205" s="9"/>
      <c r="U205" s="12"/>
      <c r="V205" s="12"/>
      <c r="W205" s="16"/>
    </row>
    <row r="206" spans="1:23">
      <c r="A206" t="s">
        <v>200</v>
      </c>
      <c r="D206" s="16">
        <v>2639.4969999999998</v>
      </c>
      <c r="E206" s="18">
        <f t="shared" si="7"/>
        <v>2645.8969999999999</v>
      </c>
      <c r="G206" s="29"/>
      <c r="I206" s="40">
        <f>'[13]libretto misure'!$P$45</f>
        <v>-0.49404750000000103</v>
      </c>
      <c r="J206" s="9">
        <f t="shared" si="8"/>
        <v>-247.02375000000052</v>
      </c>
      <c r="M206" s="9"/>
      <c r="U206" s="12"/>
      <c r="V206" s="12"/>
      <c r="W206" s="16"/>
    </row>
    <row r="207" spans="1:23">
      <c r="A207" t="s">
        <v>201</v>
      </c>
      <c r="D207" s="16">
        <v>2654.4920000000002</v>
      </c>
      <c r="E207" s="18">
        <f t="shared" si="7"/>
        <v>2660.8920000000003</v>
      </c>
      <c r="G207" s="29"/>
      <c r="I207" s="40">
        <f>'[13]libretto misure'!$P$47</f>
        <v>-0.48735750000000083</v>
      </c>
      <c r="J207" s="9">
        <f t="shared" si="8"/>
        <v>-243.67875000000041</v>
      </c>
      <c r="M207" s="9"/>
      <c r="U207" s="12"/>
      <c r="V207" s="12"/>
      <c r="W207" s="16"/>
    </row>
    <row r="208" spans="1:23">
      <c r="A208" t="s">
        <v>202</v>
      </c>
      <c r="D208" s="16">
        <v>2669.4870000000001</v>
      </c>
      <c r="E208" s="18">
        <f t="shared" si="7"/>
        <v>2675.8870000000002</v>
      </c>
      <c r="G208" s="29"/>
      <c r="I208" s="40">
        <f>'[13]libretto misure'!$P$49</f>
        <v>-0.48618000000000072</v>
      </c>
      <c r="J208" s="9">
        <f t="shared" si="8"/>
        <v>-243.09000000000037</v>
      </c>
      <c r="M208" s="9"/>
      <c r="U208" s="12"/>
      <c r="V208" s="12"/>
      <c r="W208" s="16"/>
    </row>
    <row r="209" spans="1:23">
      <c r="A209" t="s">
        <v>203</v>
      </c>
      <c r="D209" s="16">
        <v>2684.4859999999999</v>
      </c>
      <c r="E209" s="18">
        <f t="shared" si="7"/>
        <v>2690.886</v>
      </c>
      <c r="G209" s="29"/>
      <c r="I209" s="40">
        <f>'[13]libretto misure'!$P$51</f>
        <v>-0.48900500000000052</v>
      </c>
      <c r="J209" s="9">
        <f t="shared" ref="J209:J233" si="9">I209*500</f>
        <v>-244.50250000000025</v>
      </c>
      <c r="M209" s="9"/>
      <c r="U209" s="12"/>
      <c r="V209" s="12"/>
      <c r="W209" s="16"/>
    </row>
    <row r="210" spans="1:23">
      <c r="A210" t="s">
        <v>204</v>
      </c>
      <c r="B210" s="21"/>
      <c r="C210" s="21"/>
      <c r="D210" s="13">
        <v>2699.4960000000001</v>
      </c>
      <c r="E210" s="18">
        <f t="shared" si="7"/>
        <v>2705.8960000000002</v>
      </c>
      <c r="G210" s="30"/>
      <c r="I210" s="40">
        <f>'[14]libretto misure'!$P$15</f>
        <v>-0.48653249999999976</v>
      </c>
      <c r="J210" s="9">
        <f t="shared" si="9"/>
        <v>-243.26624999999987</v>
      </c>
      <c r="M210" s="9"/>
      <c r="U210" s="12"/>
      <c r="V210" s="12"/>
      <c r="W210" s="16"/>
    </row>
    <row r="211" spans="1:23">
      <c r="A211" s="21" t="str">
        <f>A15</f>
        <v>GPS09N</v>
      </c>
      <c r="D211" s="17">
        <f>D15</f>
        <v>2701.5834</v>
      </c>
      <c r="E211" s="17">
        <f>D211+6.4</f>
        <v>2707.9834000000001</v>
      </c>
      <c r="G211" s="30">
        <f>'rilievo iniziale 2001 '!G211+B15-'rilievo iniziale 2001 '!B15</f>
        <v>-0.4679098049999979</v>
      </c>
      <c r="I211" s="43">
        <f>'[14]libretto misure'!$P$16</f>
        <v>-0.48343249999999982</v>
      </c>
      <c r="J211" s="9">
        <f t="shared" si="9"/>
        <v>-241.71624999999992</v>
      </c>
      <c r="M211" s="9">
        <f>G211*500</f>
        <v>-233.95490249999895</v>
      </c>
      <c r="U211" s="12"/>
      <c r="V211" s="12"/>
      <c r="W211" s="16"/>
    </row>
    <row r="212" spans="1:23">
      <c r="A212" t="s">
        <v>205</v>
      </c>
      <c r="D212" s="13">
        <v>2714.4920000000002</v>
      </c>
      <c r="E212" s="18">
        <f t="shared" si="7"/>
        <v>2720.8920000000003</v>
      </c>
      <c r="G212" s="29"/>
      <c r="I212" s="40">
        <f>'[14]libretto misure'!$P$18</f>
        <v>-0.48186499999999999</v>
      </c>
      <c r="J212" s="9">
        <f t="shared" si="9"/>
        <v>-240.9325</v>
      </c>
      <c r="M212" s="9"/>
      <c r="U212" s="12"/>
      <c r="V212" s="12"/>
      <c r="W212" s="16"/>
    </row>
    <row r="213" spans="1:23">
      <c r="A213" t="s">
        <v>206</v>
      </c>
      <c r="D213" s="13">
        <v>2729.49</v>
      </c>
      <c r="E213" s="18">
        <f t="shared" si="7"/>
        <v>2735.89</v>
      </c>
      <c r="G213" s="29"/>
      <c r="I213" s="40">
        <f>'[14]libretto misure'!$P$20</f>
        <v>-0.48042250000000003</v>
      </c>
      <c r="J213" s="9">
        <f t="shared" si="9"/>
        <v>-240.21125000000001</v>
      </c>
      <c r="M213" s="9"/>
      <c r="U213" s="12"/>
      <c r="V213" s="12"/>
      <c r="W213" s="16"/>
    </row>
    <row r="214" spans="1:23">
      <c r="A214" t="s">
        <v>207</v>
      </c>
      <c r="D214" s="13">
        <v>2744.489</v>
      </c>
      <c r="E214" s="18">
        <f t="shared" ref="E214:E237" si="10">D214+6.4</f>
        <v>2750.8890000000001</v>
      </c>
      <c r="G214" s="29"/>
      <c r="I214" s="40">
        <f>'[14]libretto misure'!$P$22</f>
        <v>-0.47159250000000008</v>
      </c>
      <c r="J214" s="9">
        <f t="shared" si="9"/>
        <v>-235.79625000000004</v>
      </c>
      <c r="M214" s="9"/>
      <c r="U214" s="12"/>
      <c r="V214" s="12"/>
      <c r="W214" s="16"/>
    </row>
    <row r="215" spans="1:23">
      <c r="A215" t="s">
        <v>208</v>
      </c>
      <c r="D215" s="13">
        <v>2759.4839999999999</v>
      </c>
      <c r="E215" s="18">
        <f t="shared" si="10"/>
        <v>2765.884</v>
      </c>
      <c r="G215" s="29"/>
      <c r="I215" s="40">
        <f>'[14]libretto misure'!$P$24</f>
        <v>-0.47291250000000012</v>
      </c>
      <c r="J215" s="9">
        <f t="shared" si="9"/>
        <v>-236.45625000000007</v>
      </c>
      <c r="M215" s="9"/>
      <c r="U215" s="12"/>
      <c r="V215" s="12"/>
      <c r="W215" s="16"/>
    </row>
    <row r="216" spans="1:23">
      <c r="A216" t="s">
        <v>209</v>
      </c>
      <c r="D216" s="13">
        <v>2774.4769999999999</v>
      </c>
      <c r="E216" s="18">
        <f t="shared" si="10"/>
        <v>2780.877</v>
      </c>
      <c r="G216" s="29"/>
      <c r="I216" s="40">
        <f>'[14]libretto misure'!$P$26</f>
        <v>-0.46935250000000012</v>
      </c>
      <c r="J216" s="9">
        <f t="shared" si="9"/>
        <v>-234.67625000000007</v>
      </c>
      <c r="M216" s="9"/>
      <c r="U216" s="12"/>
      <c r="V216" s="12"/>
      <c r="W216" s="16"/>
    </row>
    <row r="217" spans="1:23">
      <c r="A217" t="s">
        <v>210</v>
      </c>
      <c r="D217" s="13">
        <v>2789.4920000000002</v>
      </c>
      <c r="E217" s="18">
        <f t="shared" si="10"/>
        <v>2795.8920000000003</v>
      </c>
      <c r="G217" s="29"/>
      <c r="I217" s="40">
        <f>'[14]libretto misure'!$P$28</f>
        <v>-0.46315500000000004</v>
      </c>
      <c r="J217" s="9">
        <f t="shared" si="9"/>
        <v>-231.57750000000001</v>
      </c>
      <c r="M217" s="9"/>
      <c r="U217" s="12"/>
      <c r="V217" s="12"/>
      <c r="W217" s="16"/>
    </row>
    <row r="218" spans="1:23">
      <c r="A218" t="s">
        <v>211</v>
      </c>
      <c r="D218" s="16">
        <v>2804.4839999999999</v>
      </c>
      <c r="E218" s="18">
        <f t="shared" si="10"/>
        <v>2810.884</v>
      </c>
      <c r="G218" s="29"/>
      <c r="I218" s="40">
        <f>'[14]libretto misure'!$P$30</f>
        <v>-0.46689000000000003</v>
      </c>
      <c r="J218" s="9">
        <f t="shared" si="9"/>
        <v>-233.44500000000002</v>
      </c>
      <c r="M218" s="9"/>
      <c r="U218" s="12"/>
      <c r="V218" s="12"/>
      <c r="W218" s="16"/>
    </row>
    <row r="219" spans="1:23">
      <c r="A219" t="s">
        <v>212</v>
      </c>
      <c r="D219" s="13">
        <v>2819.4929999999999</v>
      </c>
      <c r="E219" s="18">
        <f t="shared" si="10"/>
        <v>2825.893</v>
      </c>
      <c r="I219" s="40">
        <f>'[14]libretto misure'!$P$32</f>
        <v>-0.45550750000000018</v>
      </c>
      <c r="J219" s="9">
        <f t="shared" si="9"/>
        <v>-227.75375000000008</v>
      </c>
      <c r="M219" s="9"/>
      <c r="U219" s="12"/>
      <c r="V219" s="12"/>
      <c r="W219" s="16"/>
    </row>
    <row r="220" spans="1:23">
      <c r="A220" t="s">
        <v>213</v>
      </c>
      <c r="D220" s="13">
        <v>2834.491</v>
      </c>
      <c r="E220" s="18">
        <f t="shared" si="10"/>
        <v>2840.8910000000001</v>
      </c>
      <c r="I220" s="40">
        <f>'[14]libretto misure'!$P$34</f>
        <v>-0.45452500000000018</v>
      </c>
      <c r="J220" s="9">
        <f t="shared" si="9"/>
        <v>-227.2625000000001</v>
      </c>
      <c r="M220" s="9"/>
      <c r="U220" s="12"/>
      <c r="V220" s="12"/>
      <c r="W220" s="16"/>
    </row>
    <row r="221" spans="1:23">
      <c r="A221" t="s">
        <v>214</v>
      </c>
      <c r="D221" s="13">
        <v>2849.5039999999999</v>
      </c>
      <c r="E221" s="18">
        <f t="shared" si="10"/>
        <v>2855.904</v>
      </c>
      <c r="I221" s="40">
        <f>'[14]libretto misure'!$P$36</f>
        <v>-0.45939000000000019</v>
      </c>
      <c r="J221" s="9">
        <f t="shared" si="9"/>
        <v>-229.69500000000011</v>
      </c>
      <c r="M221" s="9"/>
      <c r="U221" s="12"/>
      <c r="V221" s="12"/>
      <c r="W221" s="16"/>
    </row>
    <row r="222" spans="1:23">
      <c r="A222" t="s">
        <v>215</v>
      </c>
      <c r="D222" s="13">
        <v>2864.4989999999998</v>
      </c>
      <c r="E222" s="18">
        <f t="shared" si="10"/>
        <v>2870.8989999999999</v>
      </c>
      <c r="I222" s="40">
        <f>'[14]libretto misure'!$P$38</f>
        <v>-0.45354500000000009</v>
      </c>
      <c r="J222" s="9">
        <f t="shared" si="9"/>
        <v>-226.77250000000004</v>
      </c>
      <c r="M222" s="9"/>
      <c r="U222" s="12"/>
      <c r="V222" s="12"/>
      <c r="W222" s="16"/>
    </row>
    <row r="223" spans="1:23">
      <c r="A223" t="s">
        <v>216</v>
      </c>
      <c r="D223" s="13">
        <v>2879.4830000000002</v>
      </c>
      <c r="E223" s="18">
        <f t="shared" si="10"/>
        <v>2885.8830000000003</v>
      </c>
      <c r="I223" s="40">
        <f>'[14]libretto misure'!$P$40</f>
        <v>-0.44296250000000031</v>
      </c>
      <c r="J223" s="9">
        <f t="shared" si="9"/>
        <v>-221.48125000000016</v>
      </c>
      <c r="M223" s="9"/>
      <c r="U223" s="12"/>
      <c r="V223" s="12"/>
      <c r="W223" s="16"/>
    </row>
    <row r="224" spans="1:23">
      <c r="A224" t="s">
        <v>217</v>
      </c>
      <c r="D224" s="13">
        <v>2894.462</v>
      </c>
      <c r="E224" s="18">
        <f t="shared" si="10"/>
        <v>2900.8620000000001</v>
      </c>
      <c r="I224" s="40">
        <f>'[14]libretto misure'!$P$42</f>
        <v>-0.44871750000000027</v>
      </c>
      <c r="J224" s="9">
        <f t="shared" si="9"/>
        <v>-224.35875000000013</v>
      </c>
      <c r="M224" s="9"/>
      <c r="U224" s="12"/>
      <c r="V224" s="12"/>
      <c r="W224" s="16"/>
    </row>
    <row r="225" spans="1:23">
      <c r="A225" t="s">
        <v>218</v>
      </c>
      <c r="B225" s="21"/>
      <c r="C225" s="21"/>
      <c r="D225" s="13">
        <v>2909.4879999999998</v>
      </c>
      <c r="E225" s="18">
        <f t="shared" si="10"/>
        <v>2915.8879999999999</v>
      </c>
      <c r="I225" s="40">
        <f>'[14]libretto misure'!$P$45</f>
        <v>-0.44894000000000028</v>
      </c>
      <c r="J225" s="9">
        <f t="shared" si="9"/>
        <v>-224.47000000000014</v>
      </c>
      <c r="M225" s="9"/>
      <c r="U225" s="12"/>
      <c r="V225" s="12"/>
      <c r="W225" s="16"/>
    </row>
    <row r="226" spans="1:23">
      <c r="A226" s="21" t="str">
        <f>A16</f>
        <v>GPS10N</v>
      </c>
      <c r="D226" s="17">
        <f>D16</f>
        <v>2911.6025</v>
      </c>
      <c r="E226" s="17">
        <f>D226+6.4</f>
        <v>2918.0025000000001</v>
      </c>
      <c r="G226" s="30">
        <f>'rilievo iniziale 2001 '!G226+B16-'rilievo iniziale 2001 '!B16</f>
        <v>-0.42724930840000042</v>
      </c>
      <c r="I226" s="43">
        <f>'[14]libretto misure'!$P$46</f>
        <v>-0.44448250000000011</v>
      </c>
      <c r="J226" s="9">
        <f t="shared" si="9"/>
        <v>-222.24125000000006</v>
      </c>
      <c r="L226" s="40"/>
      <c r="M226" s="9">
        <f>G226*500</f>
        <v>-213.62465420000021</v>
      </c>
      <c r="U226" s="12"/>
      <c r="V226" s="12"/>
      <c r="W226" s="16"/>
    </row>
    <row r="227" spans="1:23">
      <c r="A227" t="s">
        <v>219</v>
      </c>
      <c r="D227" s="13">
        <v>2924.4780000000001</v>
      </c>
      <c r="E227" s="18">
        <f t="shared" si="10"/>
        <v>2930.8780000000002</v>
      </c>
      <c r="I227" s="40">
        <f>'[14]libretto misure'!$P$48</f>
        <v>-0.44845250000000009</v>
      </c>
      <c r="J227" s="9">
        <f t="shared" si="9"/>
        <v>-224.22625000000005</v>
      </c>
      <c r="M227" s="9"/>
      <c r="U227" s="12"/>
      <c r="V227" s="12"/>
      <c r="W227" s="16"/>
    </row>
    <row r="228" spans="1:23">
      <c r="A228" t="s">
        <v>220</v>
      </c>
      <c r="D228" s="13">
        <v>2939.4760000000001</v>
      </c>
      <c r="E228" s="18">
        <f t="shared" si="10"/>
        <v>2945.8760000000002</v>
      </c>
      <c r="I228" s="40">
        <f>'[14]libretto misure'!$P$50</f>
        <v>-0.44180500000000006</v>
      </c>
      <c r="J228" s="9">
        <f t="shared" si="9"/>
        <v>-220.90250000000003</v>
      </c>
      <c r="M228" s="9"/>
      <c r="U228" s="12"/>
      <c r="V228" s="12"/>
      <c r="W228" s="16"/>
    </row>
    <row r="229" spans="1:23">
      <c r="A229" t="s">
        <v>221</v>
      </c>
      <c r="D229" s="13">
        <v>2954.4769999999999</v>
      </c>
      <c r="E229" s="18">
        <f t="shared" si="10"/>
        <v>2960.877</v>
      </c>
      <c r="I229" s="40">
        <f>'[14]libretto misure'!$P$52</f>
        <v>-0.44600000000000017</v>
      </c>
      <c r="J229" s="9">
        <f t="shared" si="9"/>
        <v>-223.00000000000009</v>
      </c>
      <c r="M229" s="9"/>
      <c r="U229" s="12"/>
      <c r="V229" s="12"/>
      <c r="W229" s="16"/>
    </row>
    <row r="230" spans="1:23">
      <c r="A230" t="s">
        <v>222</v>
      </c>
      <c r="D230" s="16">
        <v>2969.4929999999999</v>
      </c>
      <c r="E230" s="18">
        <f t="shared" si="10"/>
        <v>2975.893</v>
      </c>
      <c r="I230" s="40">
        <f>'[14]libretto misure'!$P$54</f>
        <v>-0.45333000000000023</v>
      </c>
      <c r="J230" s="9">
        <f t="shared" si="9"/>
        <v>-226.66500000000011</v>
      </c>
      <c r="M230" s="9"/>
      <c r="U230" s="12"/>
      <c r="V230" s="12"/>
      <c r="W230" s="16"/>
    </row>
    <row r="231" spans="1:23">
      <c r="A231" t="s">
        <v>223</v>
      </c>
      <c r="D231" s="16">
        <v>2984.482</v>
      </c>
      <c r="E231" s="18">
        <f t="shared" si="10"/>
        <v>2990.8820000000001</v>
      </c>
      <c r="I231" s="121">
        <f>'[14]libretto misure'!$P$56</f>
        <v>-0.45401000000000008</v>
      </c>
      <c r="J231" s="9">
        <f t="shared" si="9"/>
        <v>-227.00500000000005</v>
      </c>
      <c r="M231" s="111"/>
      <c r="U231" s="12"/>
      <c r="V231" s="12"/>
      <c r="W231" s="16"/>
    </row>
    <row r="232" spans="1:23">
      <c r="A232" t="s">
        <v>230</v>
      </c>
      <c r="D232" s="20">
        <v>2994.0230000000001</v>
      </c>
      <c r="E232" s="18">
        <f t="shared" si="10"/>
        <v>3000.4230000000002</v>
      </c>
      <c r="G232" s="122">
        <f>$I$231-I232</f>
        <v>-0.39603750000000004</v>
      </c>
      <c r="I232" s="40">
        <f>'[14]libretto misure'!$P$58</f>
        <v>-5.7972500000000038E-2</v>
      </c>
      <c r="J232" s="9">
        <f t="shared" si="9"/>
        <v>-28.98625000000002</v>
      </c>
      <c r="M232" s="111"/>
      <c r="O232" s="122"/>
      <c r="S232" s="21"/>
      <c r="U232" s="12"/>
      <c r="V232" s="12"/>
      <c r="W232" s="16"/>
    </row>
    <row r="233" spans="1:23">
      <c r="A233" t="s">
        <v>231</v>
      </c>
      <c r="D233" s="20">
        <v>3000.0030000000002</v>
      </c>
      <c r="E233" s="18">
        <f t="shared" si="10"/>
        <v>3006.4030000000002</v>
      </c>
      <c r="G233" s="122">
        <f>$I$231-I233</f>
        <v>-0.38742999999999989</v>
      </c>
      <c r="I233" s="40">
        <f>'[14]libretto misure'!$P$60</f>
        <v>-6.6580000000000195E-2</v>
      </c>
      <c r="J233" s="9">
        <f t="shared" si="9"/>
        <v>-33.290000000000099</v>
      </c>
      <c r="M233" s="111"/>
      <c r="O233" s="122"/>
      <c r="U233" s="12"/>
      <c r="V233" s="12"/>
      <c r="W233" s="16"/>
    </row>
    <row r="234" spans="1:23">
      <c r="A234" t="s">
        <v>232</v>
      </c>
      <c r="D234">
        <v>3009.9969999999998</v>
      </c>
      <c r="E234" s="18">
        <f t="shared" si="10"/>
        <v>3016.3969999999999</v>
      </c>
      <c r="G234" s="122"/>
      <c r="M234" s="111"/>
      <c r="O234" s="122"/>
      <c r="U234" s="12"/>
      <c r="V234" s="12"/>
    </row>
    <row r="235" spans="1:23">
      <c r="A235" t="s">
        <v>287</v>
      </c>
      <c r="D235" s="20">
        <v>3009.9960000000001</v>
      </c>
      <c r="E235" s="120">
        <f t="shared" si="10"/>
        <v>3016.3960000000002</v>
      </c>
      <c r="G235" s="122"/>
      <c r="I235" s="33"/>
      <c r="J235" s="32"/>
      <c r="K235" s="33"/>
      <c r="L235" s="32"/>
      <c r="M235" s="111"/>
      <c r="N235" s="32"/>
      <c r="O235" s="122"/>
      <c r="P235" s="32"/>
      <c r="Q235" s="35"/>
    </row>
    <row r="236" spans="1:23">
      <c r="A236" t="s">
        <v>288</v>
      </c>
      <c r="D236" s="20">
        <v>3000</v>
      </c>
      <c r="E236" s="120">
        <f t="shared" si="10"/>
        <v>3006.4</v>
      </c>
      <c r="G236" s="122"/>
      <c r="I236" s="32"/>
      <c r="J236" s="32"/>
      <c r="K236" s="36"/>
      <c r="L236" s="32"/>
      <c r="M236" s="111"/>
      <c r="N236" s="32"/>
      <c r="O236" s="122"/>
      <c r="P236" s="32"/>
      <c r="Q236" s="32"/>
    </row>
    <row r="237" spans="1:23">
      <c r="A237" t="s">
        <v>289</v>
      </c>
      <c r="C237" s="2"/>
      <c r="D237" s="20">
        <v>2994.027</v>
      </c>
      <c r="E237" s="120">
        <f t="shared" si="10"/>
        <v>3000.4270000000001</v>
      </c>
      <c r="G237" s="122"/>
      <c r="I237" s="32"/>
      <c r="J237" s="32"/>
      <c r="K237" s="36"/>
      <c r="L237" s="32"/>
      <c r="M237" s="111"/>
      <c r="N237" s="32"/>
      <c r="O237" s="122"/>
      <c r="P237" s="32"/>
      <c r="Q237" s="32"/>
    </row>
    <row r="238" spans="1:23">
      <c r="C238" s="1"/>
      <c r="I238" s="32"/>
      <c r="J238" s="32"/>
      <c r="K238" s="36"/>
      <c r="L238" s="32"/>
      <c r="M238" s="32"/>
      <c r="N238" s="32"/>
      <c r="O238" s="4"/>
      <c r="P238" s="32"/>
      <c r="Q238" s="32"/>
    </row>
    <row r="239" spans="1:23">
      <c r="C239" s="1"/>
      <c r="I239" s="32"/>
      <c r="J239" s="32"/>
      <c r="K239" s="36"/>
      <c r="L239" s="32"/>
      <c r="M239" s="32"/>
      <c r="N239" s="32"/>
      <c r="O239" s="4"/>
      <c r="P239" s="32"/>
      <c r="Q239" s="32"/>
    </row>
    <row r="240" spans="1:23">
      <c r="C240" s="1"/>
      <c r="I240" s="32"/>
      <c r="J240" s="32"/>
      <c r="K240" s="36"/>
      <c r="L240" s="32"/>
      <c r="M240" s="32"/>
      <c r="N240" s="32"/>
      <c r="O240" s="4"/>
      <c r="P240" s="32"/>
      <c r="Q240" s="32"/>
    </row>
    <row r="241" spans="1:17">
      <c r="C241" s="3"/>
      <c r="I241" s="32"/>
      <c r="J241" s="32"/>
      <c r="K241" s="36"/>
      <c r="L241" s="32"/>
      <c r="M241" s="32"/>
      <c r="N241" s="32"/>
      <c r="O241" s="4"/>
      <c r="P241" s="32"/>
      <c r="Q241" s="32"/>
    </row>
    <row r="242" spans="1:17">
      <c r="C242" s="3"/>
      <c r="I242" s="32"/>
      <c r="J242" s="32"/>
      <c r="K242" s="37"/>
      <c r="L242" s="32"/>
      <c r="M242" s="32"/>
      <c r="N242" s="32"/>
      <c r="O242" s="32"/>
      <c r="P242" s="32"/>
      <c r="Q242" s="32"/>
    </row>
    <row r="243" spans="1:17">
      <c r="I243" s="32"/>
      <c r="J243" s="32"/>
      <c r="K243" s="38"/>
      <c r="L243" s="32"/>
      <c r="M243" s="32"/>
      <c r="N243" s="32"/>
      <c r="O243" s="32"/>
      <c r="P243" s="32"/>
      <c r="Q243" s="32"/>
    </row>
    <row r="244" spans="1:17">
      <c r="I244" s="32"/>
      <c r="J244" s="32"/>
      <c r="K244" s="32"/>
      <c r="L244" s="32"/>
      <c r="M244" s="32"/>
      <c r="N244" s="32"/>
      <c r="O244" s="5"/>
      <c r="P244" s="32"/>
      <c r="Q244" s="6"/>
    </row>
    <row r="245" spans="1:17">
      <c r="I245" s="32"/>
      <c r="J245" s="32"/>
      <c r="K245" s="32"/>
      <c r="L245" s="32"/>
      <c r="M245" s="32"/>
      <c r="N245" s="32"/>
      <c r="O245" s="5"/>
      <c r="P245" s="32"/>
      <c r="Q245" s="6"/>
    </row>
    <row r="246" spans="1:17">
      <c r="I246" s="32"/>
      <c r="J246" s="32"/>
      <c r="K246" s="32"/>
      <c r="L246" s="32"/>
      <c r="M246" s="32"/>
      <c r="N246" s="32"/>
      <c r="O246" s="5"/>
      <c r="P246" s="32"/>
      <c r="Q246" s="6"/>
    </row>
    <row r="247" spans="1:17">
      <c r="I247" s="32"/>
      <c r="J247" s="32"/>
      <c r="K247" s="32"/>
      <c r="L247" s="32"/>
      <c r="M247" s="32"/>
      <c r="N247" s="32"/>
      <c r="O247" s="5"/>
      <c r="P247" s="32"/>
      <c r="Q247" s="6"/>
    </row>
    <row r="248" spans="1:17">
      <c r="I248" s="32"/>
      <c r="J248" s="32"/>
      <c r="K248" s="32"/>
      <c r="L248" s="32"/>
      <c r="M248" s="32"/>
      <c r="N248" s="32"/>
      <c r="O248" s="5"/>
      <c r="P248" s="32"/>
      <c r="Q248" s="6"/>
    </row>
    <row r="249" spans="1:17">
      <c r="I249" s="32"/>
      <c r="J249" s="32"/>
      <c r="K249" s="32"/>
      <c r="L249" s="32"/>
      <c r="M249" s="32"/>
      <c r="N249" s="32"/>
      <c r="O249" s="5"/>
      <c r="P249" s="32"/>
      <c r="Q249" s="6"/>
    </row>
    <row r="250" spans="1:17">
      <c r="I250" s="32"/>
      <c r="J250" s="32"/>
      <c r="K250" s="32"/>
      <c r="L250" s="32"/>
      <c r="M250" s="32"/>
      <c r="N250" s="32"/>
      <c r="O250" s="5"/>
      <c r="P250" s="32"/>
      <c r="Q250" s="6"/>
    </row>
    <row r="251" spans="1:17">
      <c r="I251" s="32"/>
      <c r="J251" s="32"/>
      <c r="K251" s="32"/>
      <c r="L251" s="32"/>
      <c r="M251" s="32"/>
      <c r="N251" s="32"/>
      <c r="O251" s="5"/>
      <c r="P251" s="32"/>
      <c r="Q251" s="6"/>
    </row>
    <row r="252" spans="1:17">
      <c r="I252" s="32"/>
      <c r="J252" s="32"/>
      <c r="K252" s="32"/>
      <c r="L252" s="32"/>
      <c r="M252" s="32"/>
      <c r="N252" s="32"/>
      <c r="O252" s="5"/>
      <c r="P252" s="32"/>
      <c r="Q252" s="6"/>
    </row>
    <row r="253" spans="1:17">
      <c r="I253" s="32"/>
      <c r="J253" s="32"/>
      <c r="K253" s="32"/>
      <c r="L253" s="32"/>
      <c r="M253" s="32"/>
      <c r="N253" s="32"/>
      <c r="O253" s="5"/>
      <c r="P253" s="32"/>
      <c r="Q253" s="6"/>
    </row>
    <row r="254" spans="1:17">
      <c r="I254" s="32"/>
      <c r="J254" s="32"/>
      <c r="K254" s="32"/>
      <c r="L254" s="32"/>
      <c r="M254" s="32"/>
      <c r="N254" s="32"/>
      <c r="O254" s="5"/>
      <c r="P254" s="32"/>
      <c r="Q254" s="6"/>
    </row>
    <row r="255" spans="1:17">
      <c r="I255" s="32"/>
      <c r="J255" s="32"/>
      <c r="K255" s="32"/>
      <c r="L255" s="32"/>
      <c r="M255" s="32"/>
      <c r="N255" s="32"/>
      <c r="O255" s="32"/>
      <c r="P255" s="32"/>
      <c r="Q255" s="32"/>
    </row>
    <row r="256" spans="1:17">
      <c r="A256" s="2"/>
      <c r="C256" s="2"/>
      <c r="D256" s="2"/>
      <c r="E256" s="2"/>
      <c r="G256" s="28"/>
      <c r="I256" s="33"/>
      <c r="J256" s="32"/>
      <c r="K256" s="33"/>
      <c r="L256" s="32"/>
      <c r="M256" s="33"/>
      <c r="N256" s="32"/>
      <c r="O256" s="34"/>
      <c r="P256" s="32"/>
      <c r="Q256" s="35"/>
    </row>
    <row r="257" spans="3:17">
      <c r="C257" s="1"/>
      <c r="I257" s="32"/>
      <c r="J257" s="32"/>
      <c r="K257" s="36"/>
      <c r="L257" s="32"/>
      <c r="M257" s="32"/>
      <c r="N257" s="32"/>
      <c r="O257" s="4"/>
      <c r="P257" s="32"/>
      <c r="Q257" s="32"/>
    </row>
    <row r="258" spans="3:17">
      <c r="C258" s="1"/>
      <c r="I258" s="32"/>
      <c r="J258" s="32"/>
      <c r="K258" s="36"/>
      <c r="L258" s="32"/>
      <c r="M258" s="32"/>
      <c r="N258" s="32"/>
      <c r="O258" s="4"/>
      <c r="P258" s="32"/>
      <c r="Q258" s="32"/>
    </row>
    <row r="259" spans="3:17">
      <c r="C259" s="1"/>
      <c r="I259" s="32"/>
      <c r="J259" s="32"/>
      <c r="K259" s="36"/>
      <c r="L259" s="32"/>
      <c r="M259" s="32"/>
      <c r="N259" s="32"/>
      <c r="O259" s="4"/>
      <c r="P259" s="32"/>
      <c r="Q259" s="32"/>
    </row>
    <row r="260" spans="3:17">
      <c r="C260" s="1"/>
      <c r="I260" s="32"/>
      <c r="J260" s="32"/>
      <c r="K260" s="36"/>
      <c r="L260" s="32"/>
      <c r="M260" s="32"/>
      <c r="N260" s="32"/>
      <c r="O260" s="4"/>
      <c r="P260" s="32"/>
      <c r="Q260" s="32"/>
    </row>
    <row r="261" spans="3:17">
      <c r="C261" s="1"/>
      <c r="I261" s="32"/>
      <c r="J261" s="32"/>
      <c r="K261" s="36"/>
      <c r="L261" s="32"/>
      <c r="M261" s="32"/>
      <c r="N261" s="32"/>
      <c r="O261" s="4"/>
      <c r="P261" s="32"/>
      <c r="Q261" s="32"/>
    </row>
    <row r="262" spans="3:17">
      <c r="C262" s="1"/>
      <c r="I262" s="32"/>
      <c r="J262" s="32"/>
      <c r="K262" s="38"/>
      <c r="L262" s="32"/>
      <c r="M262" s="32"/>
      <c r="N262" s="32"/>
      <c r="O262" s="32"/>
      <c r="P262" s="32"/>
      <c r="Q262" s="32"/>
    </row>
    <row r="263" spans="3:17">
      <c r="C263" s="3"/>
      <c r="I263" s="32"/>
      <c r="J263" s="32"/>
      <c r="K263" s="38"/>
      <c r="L263" s="32"/>
      <c r="M263" s="32"/>
      <c r="N263" s="32"/>
      <c r="O263" s="32"/>
      <c r="P263" s="32"/>
      <c r="Q263" s="32"/>
    </row>
    <row r="264" spans="3:17">
      <c r="C264" s="3"/>
      <c r="I264" s="32"/>
      <c r="J264" s="32"/>
      <c r="K264" s="32"/>
      <c r="L264" s="32"/>
      <c r="M264" s="32"/>
      <c r="N264" s="32"/>
      <c r="O264" s="32"/>
      <c r="P264" s="32"/>
      <c r="Q264" s="32"/>
    </row>
    <row r="265" spans="3:17">
      <c r="I265" s="32"/>
      <c r="J265" s="32"/>
      <c r="K265" s="32"/>
      <c r="L265" s="32"/>
      <c r="M265" s="32"/>
      <c r="N265" s="32"/>
      <c r="O265" s="5"/>
      <c r="P265" s="32"/>
      <c r="Q265" s="6"/>
    </row>
    <row r="266" spans="3:17">
      <c r="I266" s="32"/>
      <c r="J266" s="32"/>
      <c r="K266" s="32"/>
      <c r="L266" s="32"/>
      <c r="M266" s="32"/>
      <c r="N266" s="32"/>
      <c r="O266" s="5"/>
      <c r="P266" s="32"/>
      <c r="Q266" s="6"/>
    </row>
    <row r="267" spans="3:17">
      <c r="I267" s="32"/>
      <c r="J267" s="32"/>
      <c r="K267" s="32"/>
      <c r="L267" s="32"/>
      <c r="M267" s="32"/>
      <c r="N267" s="32"/>
      <c r="O267" s="5"/>
      <c r="P267" s="32"/>
      <c r="Q267" s="6"/>
    </row>
    <row r="268" spans="3:17">
      <c r="I268" s="32"/>
      <c r="J268" s="32"/>
      <c r="K268" s="32"/>
      <c r="L268" s="32"/>
      <c r="M268" s="32"/>
      <c r="N268" s="32"/>
      <c r="O268" s="5"/>
      <c r="P268" s="32"/>
      <c r="Q268" s="6"/>
    </row>
    <row r="269" spans="3:17">
      <c r="I269" s="32"/>
      <c r="J269" s="32"/>
      <c r="K269" s="32"/>
      <c r="L269" s="32"/>
      <c r="M269" s="32"/>
      <c r="N269" s="32"/>
      <c r="O269" s="5"/>
      <c r="P269" s="32"/>
      <c r="Q269" s="6"/>
    </row>
    <row r="270" spans="3:17">
      <c r="I270" s="32"/>
      <c r="J270" s="32"/>
      <c r="K270" s="32"/>
      <c r="L270" s="32"/>
      <c r="M270" s="32"/>
      <c r="N270" s="32"/>
      <c r="O270" s="5"/>
      <c r="P270" s="32"/>
      <c r="Q270" s="6"/>
    </row>
    <row r="271" spans="3:17">
      <c r="I271" s="32"/>
      <c r="J271" s="32"/>
      <c r="K271" s="32"/>
      <c r="L271" s="32"/>
      <c r="M271" s="32"/>
      <c r="N271" s="32"/>
      <c r="O271" s="5"/>
      <c r="P271" s="32"/>
      <c r="Q271" s="6"/>
    </row>
    <row r="272" spans="3:17">
      <c r="I272" s="32"/>
      <c r="J272" s="32"/>
      <c r="K272" s="32"/>
      <c r="L272" s="32"/>
      <c r="M272" s="32"/>
      <c r="N272" s="32"/>
      <c r="O272" s="5"/>
      <c r="P272" s="32"/>
      <c r="Q272" s="6"/>
    </row>
    <row r="273" spans="1:17">
      <c r="I273" s="32"/>
      <c r="J273" s="32"/>
      <c r="K273" s="32"/>
      <c r="L273" s="32"/>
      <c r="M273" s="32"/>
      <c r="N273" s="32"/>
      <c r="O273" s="5"/>
      <c r="P273" s="32"/>
      <c r="Q273" s="6"/>
    </row>
    <row r="274" spans="1:17">
      <c r="I274" s="32"/>
      <c r="J274" s="32"/>
      <c r="K274" s="32"/>
      <c r="L274" s="32"/>
      <c r="M274" s="32"/>
      <c r="N274" s="32"/>
      <c r="O274" s="5"/>
      <c r="P274" s="32"/>
      <c r="Q274" s="6"/>
    </row>
    <row r="275" spans="1:17">
      <c r="I275" s="32"/>
      <c r="J275" s="32"/>
      <c r="K275" s="32"/>
      <c r="L275" s="32"/>
      <c r="M275" s="32"/>
      <c r="N275" s="32"/>
      <c r="O275" s="5"/>
      <c r="P275" s="32"/>
      <c r="Q275" s="6"/>
    </row>
    <row r="276" spans="1:17">
      <c r="I276" s="32"/>
      <c r="J276" s="32"/>
      <c r="K276" s="32"/>
      <c r="L276" s="32"/>
      <c r="M276" s="32"/>
      <c r="N276" s="32"/>
      <c r="O276" s="5"/>
      <c r="P276" s="32"/>
      <c r="Q276" s="6"/>
    </row>
    <row r="277" spans="1:17">
      <c r="I277" s="32"/>
      <c r="J277" s="32"/>
      <c r="K277" s="32"/>
      <c r="L277" s="32"/>
      <c r="M277" s="32"/>
      <c r="N277" s="32"/>
      <c r="O277" s="32"/>
      <c r="P277" s="32"/>
      <c r="Q277" s="32"/>
    </row>
    <row r="278" spans="1:17">
      <c r="A278" s="2"/>
      <c r="C278" s="2"/>
      <c r="D278" s="2"/>
      <c r="E278" s="2"/>
      <c r="G278" s="28"/>
      <c r="I278" s="33"/>
      <c r="J278" s="32"/>
      <c r="K278" s="33"/>
      <c r="L278" s="32"/>
      <c r="M278" s="33"/>
      <c r="N278" s="32"/>
      <c r="O278" s="34"/>
      <c r="P278" s="32"/>
      <c r="Q278" s="35"/>
    </row>
    <row r="279" spans="1:17">
      <c r="C279" s="1"/>
      <c r="I279" s="32"/>
      <c r="J279" s="32"/>
      <c r="K279" s="36"/>
      <c r="L279" s="32"/>
      <c r="M279" s="32"/>
      <c r="N279" s="32"/>
      <c r="O279" s="4"/>
      <c r="P279" s="32"/>
      <c r="Q279" s="32"/>
    </row>
    <row r="280" spans="1:17">
      <c r="C280" s="1"/>
      <c r="I280" s="32"/>
      <c r="J280" s="32"/>
      <c r="K280" s="36"/>
      <c r="L280" s="32"/>
      <c r="M280" s="32"/>
      <c r="N280" s="32"/>
      <c r="O280" s="4"/>
      <c r="P280" s="32"/>
      <c r="Q280" s="32"/>
    </row>
    <row r="281" spans="1:17">
      <c r="C281" s="1"/>
      <c r="I281" s="32"/>
      <c r="J281" s="32"/>
      <c r="K281" s="36"/>
      <c r="L281" s="32"/>
      <c r="M281" s="32"/>
      <c r="N281" s="32"/>
      <c r="O281" s="4"/>
      <c r="P281" s="32"/>
      <c r="Q281" s="32"/>
    </row>
    <row r="282" spans="1:17">
      <c r="C282" s="1"/>
      <c r="I282" s="32"/>
      <c r="J282" s="32"/>
      <c r="K282" s="36"/>
      <c r="L282" s="32"/>
      <c r="M282" s="32"/>
      <c r="N282" s="32"/>
      <c r="O282" s="4"/>
      <c r="P282" s="32"/>
      <c r="Q282" s="32"/>
    </row>
    <row r="283" spans="1:17">
      <c r="C283" s="1"/>
      <c r="I283" s="32"/>
      <c r="J283" s="32"/>
      <c r="K283" s="36"/>
      <c r="L283" s="32"/>
      <c r="M283" s="32"/>
      <c r="N283" s="32"/>
      <c r="O283" s="4"/>
      <c r="P283" s="32"/>
      <c r="Q283" s="32"/>
    </row>
    <row r="284" spans="1:17">
      <c r="C284" s="1"/>
      <c r="I284" s="32"/>
      <c r="J284" s="32"/>
      <c r="K284" s="37"/>
      <c r="L284" s="32"/>
      <c r="M284" s="32"/>
      <c r="N284" s="32"/>
      <c r="O284" s="4"/>
      <c r="P284" s="32"/>
      <c r="Q284" s="32"/>
    </row>
    <row r="285" spans="1:17">
      <c r="C285" s="1"/>
      <c r="I285" s="32"/>
      <c r="J285" s="32"/>
      <c r="K285" s="38"/>
      <c r="L285" s="32"/>
      <c r="M285" s="32"/>
      <c r="N285" s="32"/>
      <c r="O285" s="4"/>
      <c r="P285" s="32"/>
      <c r="Q285" s="32"/>
    </row>
    <row r="286" spans="1:17">
      <c r="C286" s="1"/>
      <c r="I286" s="32"/>
      <c r="J286" s="32"/>
      <c r="K286" s="32"/>
      <c r="L286" s="32"/>
      <c r="M286" s="32"/>
      <c r="N286" s="32"/>
      <c r="O286" s="32"/>
      <c r="P286" s="32"/>
      <c r="Q286" s="32"/>
    </row>
    <row r="287" spans="1:17">
      <c r="C287" s="3"/>
      <c r="I287" s="32"/>
      <c r="J287" s="32"/>
      <c r="K287" s="32"/>
      <c r="L287" s="32"/>
      <c r="M287" s="32"/>
      <c r="N287" s="32"/>
      <c r="O287" s="32"/>
      <c r="P287" s="32"/>
      <c r="Q287" s="6"/>
    </row>
    <row r="288" spans="1:17">
      <c r="C288" s="3"/>
      <c r="I288" s="32"/>
      <c r="J288" s="32"/>
      <c r="K288" s="32"/>
      <c r="L288" s="32"/>
      <c r="M288" s="32"/>
      <c r="N288" s="32"/>
      <c r="O288" s="32"/>
      <c r="P288" s="32"/>
      <c r="Q288" s="6"/>
    </row>
    <row r="289" spans="1:17">
      <c r="I289" s="32"/>
      <c r="J289" s="32"/>
      <c r="K289" s="32"/>
      <c r="L289" s="32"/>
      <c r="M289" s="32"/>
      <c r="N289" s="32"/>
      <c r="O289" s="5"/>
      <c r="P289" s="32"/>
      <c r="Q289" s="6"/>
    </row>
    <row r="290" spans="1:17">
      <c r="I290" s="32"/>
      <c r="J290" s="32"/>
      <c r="K290" s="32"/>
      <c r="L290" s="32"/>
      <c r="M290" s="32"/>
      <c r="N290" s="32"/>
      <c r="O290" s="5"/>
      <c r="P290" s="32"/>
      <c r="Q290" s="6"/>
    </row>
    <row r="291" spans="1:17">
      <c r="I291" s="32"/>
      <c r="J291" s="32"/>
      <c r="K291" s="32"/>
      <c r="L291" s="32"/>
      <c r="M291" s="32"/>
      <c r="N291" s="32"/>
      <c r="O291" s="5"/>
      <c r="P291" s="32"/>
      <c r="Q291" s="6"/>
    </row>
    <row r="292" spans="1:17">
      <c r="I292" s="32"/>
      <c r="J292" s="32"/>
      <c r="K292" s="32"/>
      <c r="L292" s="32"/>
      <c r="M292" s="32"/>
      <c r="N292" s="32"/>
      <c r="O292" s="5"/>
      <c r="P292" s="32"/>
      <c r="Q292" s="6"/>
    </row>
    <row r="293" spans="1:17">
      <c r="I293" s="32"/>
      <c r="J293" s="32"/>
      <c r="K293" s="32"/>
      <c r="L293" s="32"/>
      <c r="M293" s="32"/>
      <c r="N293" s="32"/>
      <c r="O293" s="5"/>
      <c r="P293" s="32"/>
      <c r="Q293" s="6"/>
    </row>
    <row r="294" spans="1:17">
      <c r="I294" s="32"/>
      <c r="J294" s="32"/>
      <c r="K294" s="32"/>
      <c r="L294" s="32"/>
      <c r="M294" s="32"/>
      <c r="N294" s="32"/>
      <c r="O294" s="5"/>
      <c r="P294" s="32"/>
      <c r="Q294" s="6"/>
    </row>
    <row r="295" spans="1:17">
      <c r="I295" s="32"/>
      <c r="J295" s="32"/>
      <c r="K295" s="32"/>
      <c r="L295" s="32"/>
      <c r="M295" s="32"/>
      <c r="N295" s="32"/>
      <c r="O295" s="5"/>
      <c r="P295" s="32"/>
      <c r="Q295" s="6"/>
    </row>
    <row r="296" spans="1:17">
      <c r="I296" s="32"/>
      <c r="J296" s="32"/>
      <c r="K296" s="32"/>
      <c r="L296" s="32"/>
      <c r="M296" s="32"/>
      <c r="N296" s="32"/>
      <c r="O296" s="5"/>
      <c r="P296" s="32"/>
      <c r="Q296" s="6"/>
    </row>
    <row r="297" spans="1:17">
      <c r="I297" s="32"/>
      <c r="J297" s="32"/>
      <c r="K297" s="32"/>
      <c r="L297" s="32"/>
      <c r="M297" s="32"/>
      <c r="N297" s="32"/>
      <c r="O297" s="32"/>
      <c r="P297" s="32"/>
      <c r="Q297" s="32"/>
    </row>
    <row r="298" spans="1:17">
      <c r="A298" s="2"/>
      <c r="C298" s="2"/>
      <c r="D298" s="2"/>
      <c r="E298" s="2"/>
      <c r="G298" s="28"/>
      <c r="I298" s="33"/>
      <c r="J298" s="32"/>
      <c r="K298" s="33"/>
      <c r="L298" s="32"/>
      <c r="M298" s="33"/>
      <c r="N298" s="32"/>
      <c r="O298" s="34"/>
      <c r="P298" s="32"/>
      <c r="Q298" s="35"/>
    </row>
    <row r="299" spans="1:17">
      <c r="C299" s="1"/>
      <c r="I299" s="32"/>
      <c r="J299" s="32"/>
      <c r="K299" s="36"/>
      <c r="L299" s="32"/>
      <c r="M299" s="32"/>
      <c r="N299" s="32"/>
      <c r="O299" s="4"/>
      <c r="P299" s="32"/>
      <c r="Q299" s="32"/>
    </row>
    <row r="300" spans="1:17">
      <c r="C300" s="1"/>
      <c r="I300" s="32"/>
      <c r="J300" s="32"/>
      <c r="K300" s="36"/>
      <c r="L300" s="32"/>
      <c r="M300" s="32"/>
      <c r="N300" s="32"/>
      <c r="O300" s="4"/>
      <c r="P300" s="32"/>
      <c r="Q300" s="32"/>
    </row>
    <row r="301" spans="1:17">
      <c r="C301" s="1"/>
      <c r="I301" s="32"/>
      <c r="J301" s="32"/>
      <c r="K301" s="36"/>
      <c r="L301" s="32"/>
      <c r="M301" s="32"/>
      <c r="N301" s="32"/>
      <c r="O301" s="4"/>
      <c r="P301" s="32"/>
      <c r="Q301" s="32"/>
    </row>
    <row r="302" spans="1:17">
      <c r="C302" s="1"/>
      <c r="I302" s="32"/>
      <c r="J302" s="32"/>
      <c r="K302" s="36"/>
      <c r="L302" s="32"/>
      <c r="M302" s="32"/>
      <c r="N302" s="32"/>
      <c r="O302" s="4"/>
      <c r="P302" s="32"/>
      <c r="Q302" s="32"/>
    </row>
    <row r="303" spans="1:17">
      <c r="C303" s="1"/>
      <c r="I303" s="32"/>
      <c r="J303" s="32"/>
      <c r="K303" s="36"/>
      <c r="L303" s="32"/>
      <c r="M303" s="32"/>
      <c r="N303" s="32"/>
      <c r="O303" s="4"/>
      <c r="P303" s="32"/>
      <c r="Q303" s="32"/>
    </row>
    <row r="304" spans="1:17">
      <c r="C304" s="3"/>
      <c r="I304" s="32"/>
      <c r="J304" s="32"/>
      <c r="K304" s="38"/>
      <c r="L304" s="32"/>
      <c r="M304" s="32"/>
      <c r="N304" s="32"/>
      <c r="O304" s="32"/>
      <c r="P304" s="32"/>
      <c r="Q304" s="32"/>
    </row>
    <row r="305" spans="3:17">
      <c r="C305" s="3"/>
      <c r="I305" s="32"/>
      <c r="J305" s="32"/>
      <c r="K305" s="38"/>
      <c r="L305" s="32"/>
      <c r="M305" s="32"/>
      <c r="N305" s="32"/>
      <c r="O305" s="32"/>
      <c r="P305" s="32"/>
      <c r="Q305" s="32"/>
    </row>
    <row r="306" spans="3:17">
      <c r="I306" s="32"/>
      <c r="J306" s="32"/>
      <c r="K306" s="32"/>
      <c r="L306" s="32"/>
      <c r="M306" s="32"/>
      <c r="N306" s="32"/>
      <c r="O306" s="5"/>
      <c r="P306" s="32"/>
      <c r="Q306" s="6"/>
    </row>
    <row r="307" spans="3:17">
      <c r="I307" s="32"/>
      <c r="J307" s="32"/>
      <c r="K307" s="32"/>
      <c r="L307" s="32"/>
      <c r="M307" s="32"/>
      <c r="N307" s="32"/>
      <c r="O307" s="5"/>
      <c r="P307" s="32"/>
      <c r="Q307" s="6"/>
    </row>
    <row r="308" spans="3:17">
      <c r="I308" s="32"/>
      <c r="J308" s="32"/>
      <c r="K308" s="32"/>
      <c r="L308" s="32"/>
      <c r="M308" s="32"/>
      <c r="N308" s="32"/>
      <c r="O308" s="5"/>
      <c r="P308" s="32"/>
      <c r="Q308" s="6"/>
    </row>
    <row r="309" spans="3:17">
      <c r="I309" s="32"/>
      <c r="J309" s="32"/>
      <c r="K309" s="32"/>
      <c r="L309" s="32"/>
      <c r="M309" s="32"/>
      <c r="N309" s="32"/>
      <c r="O309" s="5"/>
      <c r="P309" s="32"/>
      <c r="Q309" s="6"/>
    </row>
    <row r="310" spans="3:17">
      <c r="I310" s="32"/>
      <c r="J310" s="32"/>
      <c r="K310" s="32"/>
      <c r="L310" s="32"/>
      <c r="M310" s="32"/>
      <c r="N310" s="32"/>
      <c r="O310" s="5"/>
      <c r="P310" s="32"/>
      <c r="Q310" s="6"/>
    </row>
    <row r="311" spans="3:17">
      <c r="I311" s="32"/>
      <c r="J311" s="32"/>
      <c r="K311" s="32"/>
      <c r="L311" s="32"/>
      <c r="M311" s="32"/>
      <c r="N311" s="32"/>
      <c r="O311" s="5"/>
      <c r="P311" s="32"/>
      <c r="Q311" s="6"/>
    </row>
    <row r="312" spans="3:17">
      <c r="I312" s="32"/>
      <c r="J312" s="32"/>
      <c r="K312" s="32"/>
      <c r="L312" s="32"/>
      <c r="M312" s="32"/>
      <c r="N312" s="32"/>
      <c r="O312" s="5"/>
      <c r="P312" s="32"/>
      <c r="Q312" s="6"/>
    </row>
    <row r="313" spans="3:17">
      <c r="I313" s="32"/>
      <c r="J313" s="32"/>
      <c r="K313" s="32"/>
      <c r="L313" s="32"/>
      <c r="M313" s="32"/>
      <c r="N313" s="32"/>
      <c r="O313" s="5"/>
      <c r="P313" s="32"/>
      <c r="Q313" s="6"/>
    </row>
    <row r="314" spans="3:17">
      <c r="I314" s="32"/>
      <c r="J314" s="32"/>
      <c r="K314" s="32"/>
      <c r="L314" s="32"/>
      <c r="M314" s="32"/>
      <c r="N314" s="32"/>
      <c r="O314" s="5"/>
      <c r="P314" s="32"/>
      <c r="Q314" s="6"/>
    </row>
    <row r="315" spans="3:17">
      <c r="I315" s="32"/>
      <c r="J315" s="32"/>
      <c r="K315" s="32"/>
      <c r="L315" s="32"/>
      <c r="M315" s="32"/>
      <c r="N315" s="32"/>
      <c r="O315" s="5"/>
      <c r="P315" s="32"/>
      <c r="Q315" s="6"/>
    </row>
    <row r="316" spans="3:17">
      <c r="I316" s="32"/>
      <c r="J316" s="32"/>
      <c r="K316" s="32"/>
      <c r="L316" s="32"/>
      <c r="M316" s="32"/>
      <c r="N316" s="32"/>
      <c r="O316" s="5"/>
      <c r="P316" s="32"/>
      <c r="Q316" s="6"/>
    </row>
    <row r="317" spans="3:17">
      <c r="I317" s="32"/>
      <c r="J317" s="32"/>
      <c r="K317" s="32"/>
      <c r="L317" s="32"/>
      <c r="M317" s="32"/>
      <c r="N317" s="32"/>
      <c r="O317" s="5"/>
      <c r="P317" s="32"/>
      <c r="Q317" s="6"/>
    </row>
    <row r="318" spans="3:17">
      <c r="I318" s="32"/>
      <c r="J318" s="32"/>
      <c r="K318" s="32"/>
      <c r="L318" s="32"/>
      <c r="M318" s="32"/>
      <c r="N318" s="32"/>
      <c r="O318" s="5"/>
      <c r="P318" s="32"/>
      <c r="Q318" s="6"/>
    </row>
    <row r="319" spans="3:17">
      <c r="I319" s="32"/>
      <c r="J319" s="32"/>
      <c r="K319" s="32"/>
      <c r="L319" s="32"/>
      <c r="M319" s="32"/>
      <c r="N319" s="32"/>
      <c r="O319" s="5"/>
      <c r="P319" s="32"/>
      <c r="Q319" s="6"/>
    </row>
    <row r="320" spans="3:17">
      <c r="I320" s="32"/>
      <c r="J320" s="32"/>
      <c r="K320" s="32"/>
      <c r="L320" s="32"/>
      <c r="M320" s="32"/>
      <c r="N320" s="32"/>
      <c r="O320" s="5"/>
      <c r="P320" s="32"/>
      <c r="Q320" s="6"/>
    </row>
    <row r="321" spans="9:17">
      <c r="I321" s="32"/>
      <c r="J321" s="32"/>
      <c r="K321" s="32"/>
      <c r="L321" s="32"/>
      <c r="M321" s="32"/>
      <c r="N321" s="32"/>
      <c r="O321" s="32"/>
      <c r="P321" s="32"/>
      <c r="Q321" s="32"/>
    </row>
    <row r="322" spans="9:17">
      <c r="I322" s="32"/>
      <c r="J322" s="32"/>
      <c r="K322" s="32"/>
      <c r="L322" s="32"/>
      <c r="M322" s="32"/>
      <c r="N322" s="32"/>
      <c r="O322" s="32"/>
      <c r="P322" s="32"/>
      <c r="Q322" s="32"/>
    </row>
    <row r="323" spans="9:17">
      <c r="I323" s="32"/>
      <c r="J323" s="32"/>
      <c r="K323" s="32"/>
      <c r="L323" s="32"/>
      <c r="M323" s="32"/>
      <c r="N323" s="32"/>
      <c r="O323" s="32"/>
      <c r="P323" s="32"/>
      <c r="Q323" s="32"/>
    </row>
    <row r="324" spans="9:17">
      <c r="I324" s="32"/>
      <c r="J324" s="32"/>
      <c r="K324" s="32"/>
      <c r="L324" s="32"/>
      <c r="M324" s="32"/>
      <c r="N324" s="32"/>
      <c r="O324" s="32"/>
      <c r="P324" s="32"/>
      <c r="Q324" s="32"/>
    </row>
  </sheetData>
  <mergeCells count="1">
    <mergeCell ref="G17:I1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24"/>
  <sheetViews>
    <sheetView workbookViewId="0"/>
  </sheetViews>
  <sheetFormatPr defaultRowHeight="12.75"/>
  <cols>
    <col min="1" max="1" width="10.85546875" customWidth="1"/>
    <col min="2" max="2" width="9.7109375" customWidth="1"/>
    <col min="3" max="3" width="6.5703125" customWidth="1"/>
    <col min="4" max="4" width="11.140625" customWidth="1"/>
    <col min="5" max="5" width="11.42578125" customWidth="1"/>
    <col min="6" max="6" width="3.7109375" customWidth="1"/>
    <col min="7" max="7" width="11.7109375" style="23" customWidth="1"/>
    <col min="8" max="8" width="2.7109375" customWidth="1"/>
    <col min="9" max="10" width="11.7109375" customWidth="1"/>
    <col min="11" max="11" width="2.7109375" customWidth="1"/>
    <col min="12" max="12" width="7.140625" customWidth="1"/>
    <col min="13" max="13" width="10.5703125" customWidth="1"/>
    <col min="14" max="14" width="3.7109375" customWidth="1"/>
    <col min="16" max="16" width="3.7109375" customWidth="1"/>
    <col min="17" max="17" width="7.140625" customWidth="1"/>
    <col min="18" max="18" width="3.7109375" customWidth="1"/>
  </cols>
  <sheetData>
    <row r="1" spans="1:13">
      <c r="A1" s="1" t="s">
        <v>241</v>
      </c>
      <c r="G1" s="23" t="s">
        <v>246</v>
      </c>
      <c r="M1" s="23" t="s">
        <v>250</v>
      </c>
    </row>
    <row r="2" spans="1:13">
      <c r="D2" s="11"/>
      <c r="E2" s="11"/>
      <c r="G2" s="23">
        <v>3.1999999999999999E-5</v>
      </c>
      <c r="M2" s="23">
        <v>2.5999999999999998E-5</v>
      </c>
    </row>
    <row r="3" spans="1:13">
      <c r="A3" s="7" t="s">
        <v>2</v>
      </c>
      <c r="B3" s="8" t="s">
        <v>3</v>
      </c>
      <c r="D3" s="10" t="s">
        <v>23</v>
      </c>
      <c r="E3" s="10" t="s">
        <v>5</v>
      </c>
      <c r="G3" s="102" t="s">
        <v>3</v>
      </c>
      <c r="I3" s="103" t="s">
        <v>3</v>
      </c>
    </row>
    <row r="4" spans="1:13">
      <c r="A4" s="7"/>
      <c r="B4" s="24" t="s">
        <v>4</v>
      </c>
      <c r="C4" s="25"/>
      <c r="D4" s="24" t="s">
        <v>4</v>
      </c>
      <c r="E4" s="24" t="s">
        <v>4</v>
      </c>
      <c r="G4" s="81" t="s">
        <v>248</v>
      </c>
      <c r="I4" s="104" t="s">
        <v>248</v>
      </c>
    </row>
    <row r="5" spans="1:13">
      <c r="B5" s="9"/>
      <c r="G5" s="81" t="s">
        <v>247</v>
      </c>
      <c r="I5" s="104" t="s">
        <v>249</v>
      </c>
    </row>
    <row r="6" spans="1:13">
      <c r="A6" s="21" t="s">
        <v>12</v>
      </c>
      <c r="B6" s="9">
        <f>G6+$M$2*E6</f>
        <v>51.746147373399999</v>
      </c>
      <c r="C6" s="23"/>
      <c r="D6" s="17">
        <v>91.575900000000004</v>
      </c>
      <c r="E6" s="17">
        <f>D6+6.4</f>
        <v>97.97590000000001</v>
      </c>
      <c r="G6" s="101">
        <v>51.743600000000001</v>
      </c>
      <c r="I6" s="100">
        <v>51.7438</v>
      </c>
      <c r="J6" s="9">
        <f>G6*500</f>
        <v>25871.8</v>
      </c>
    </row>
    <row r="7" spans="1:13">
      <c r="A7" s="21" t="s">
        <v>13</v>
      </c>
      <c r="B7" s="9">
        <f t="shared" ref="B7:B16" si="0">G7+$M$2*E7</f>
        <v>51.715207919400001</v>
      </c>
      <c r="D7" s="17">
        <f>D6+210.021</f>
        <v>301.59690000000001</v>
      </c>
      <c r="E7" s="17">
        <f t="shared" ref="E7:E16" si="1">D7+6.4</f>
        <v>307.99689999999998</v>
      </c>
      <c r="G7" s="101">
        <v>51.7072</v>
      </c>
      <c r="I7" s="100">
        <v>51.7074</v>
      </c>
      <c r="J7" s="9">
        <f t="shared" ref="J7:J16" si="2">G7*500</f>
        <v>25853.599999999999</v>
      </c>
    </row>
    <row r="8" spans="1:13">
      <c r="A8" s="21" t="s">
        <v>14</v>
      </c>
      <c r="B8" s="9">
        <f t="shared" si="0"/>
        <v>51.666707643800002</v>
      </c>
      <c r="D8" s="17">
        <f>D7+299.9894</f>
        <v>601.58629999999994</v>
      </c>
      <c r="E8" s="17">
        <f t="shared" si="1"/>
        <v>607.98629999999991</v>
      </c>
      <c r="G8" s="101">
        <v>51.6509</v>
      </c>
      <c r="I8" s="100">
        <v>51.651200000000003</v>
      </c>
      <c r="J8" s="9">
        <f t="shared" si="2"/>
        <v>25825.45</v>
      </c>
    </row>
    <row r="9" spans="1:13">
      <c r="A9" s="21" t="s">
        <v>15</v>
      </c>
      <c r="B9" s="9">
        <f t="shared" si="0"/>
        <v>51.603647773799999</v>
      </c>
      <c r="D9" s="17">
        <f>D8+240.005</f>
        <v>841.59129999999993</v>
      </c>
      <c r="E9" s="17">
        <f t="shared" si="1"/>
        <v>847.99129999999991</v>
      </c>
      <c r="G9" s="101">
        <v>51.581600000000002</v>
      </c>
      <c r="I9" s="100">
        <v>51.581499999999998</v>
      </c>
      <c r="J9" s="9">
        <f t="shared" si="2"/>
        <v>25790.799999999999</v>
      </c>
    </row>
    <row r="10" spans="1:13">
      <c r="A10" s="21" t="s">
        <v>16</v>
      </c>
      <c r="B10" s="9">
        <f t="shared" si="0"/>
        <v>51.590607820599999</v>
      </c>
      <c r="D10" s="17">
        <f>D9+360.0018</f>
        <v>1201.5931</v>
      </c>
      <c r="E10" s="17">
        <f t="shared" si="1"/>
        <v>1207.9931000000001</v>
      </c>
      <c r="G10" s="101">
        <v>51.559199999999997</v>
      </c>
      <c r="I10" s="100">
        <v>51.558500000000002</v>
      </c>
      <c r="J10" s="9">
        <f t="shared" si="2"/>
        <v>25779.599999999999</v>
      </c>
    </row>
    <row r="11" spans="1:13">
      <c r="A11" s="21" t="s">
        <v>17</v>
      </c>
      <c r="B11" s="9">
        <f t="shared" si="0"/>
        <v>51.5220479766</v>
      </c>
      <c r="D11" s="17">
        <f>D10+240.006</f>
        <v>1441.5991000000001</v>
      </c>
      <c r="E11" s="17">
        <f t="shared" si="1"/>
        <v>1447.9991000000002</v>
      </c>
      <c r="G11" s="101">
        <v>51.484400000000001</v>
      </c>
      <c r="I11" s="100">
        <v>51.4846</v>
      </c>
      <c r="J11" s="9">
        <f t="shared" si="2"/>
        <v>25742.2</v>
      </c>
    </row>
    <row r="12" spans="1:13">
      <c r="A12" s="21" t="s">
        <v>18</v>
      </c>
      <c r="B12" s="9">
        <f t="shared" si="0"/>
        <v>51.551027737400005</v>
      </c>
      <c r="D12" s="17">
        <f>D11+329.9908</f>
        <v>1771.5899000000002</v>
      </c>
      <c r="E12" s="17">
        <f t="shared" si="1"/>
        <v>1777.9899000000003</v>
      </c>
      <c r="G12" s="101">
        <v>51.504800000000003</v>
      </c>
      <c r="I12" s="100">
        <v>51.505099999999999</v>
      </c>
      <c r="J12" s="9">
        <f t="shared" si="2"/>
        <v>25752.400000000001</v>
      </c>
    </row>
    <row r="13" spans="1:13">
      <c r="A13" s="21" t="s">
        <v>19</v>
      </c>
      <c r="B13" s="9">
        <f t="shared" si="0"/>
        <v>51.5978076516</v>
      </c>
      <c r="D13" s="17">
        <f>D12+329.9967</f>
        <v>2101.5866000000001</v>
      </c>
      <c r="E13" s="17">
        <f t="shared" si="1"/>
        <v>2107.9866000000002</v>
      </c>
      <c r="G13" s="101">
        <v>51.542999999999999</v>
      </c>
      <c r="I13" s="100">
        <v>51.542999999999999</v>
      </c>
      <c r="J13" s="9">
        <f t="shared" si="2"/>
        <v>25771.5</v>
      </c>
    </row>
    <row r="14" spans="1:13">
      <c r="A14" s="21" t="s">
        <v>20</v>
      </c>
      <c r="B14" s="9">
        <f t="shared" si="0"/>
        <v>51.641407383800001</v>
      </c>
      <c r="D14" s="17">
        <f>D13+299.9897</f>
        <v>2401.5763000000002</v>
      </c>
      <c r="E14" s="17">
        <f t="shared" si="1"/>
        <v>2407.9763000000003</v>
      </c>
      <c r="G14" s="101">
        <v>51.578800000000001</v>
      </c>
      <c r="I14" s="100">
        <v>51.578699999999998</v>
      </c>
      <c r="J14" s="9">
        <f t="shared" si="2"/>
        <v>25789.4</v>
      </c>
    </row>
    <row r="15" spans="1:13">
      <c r="A15" s="21" t="s">
        <v>21</v>
      </c>
      <c r="B15" s="9">
        <f t="shared" si="0"/>
        <v>51.679007568400003</v>
      </c>
      <c r="D15" s="17">
        <f>D14+300.0071</f>
        <v>2701.5834</v>
      </c>
      <c r="E15" s="17">
        <f t="shared" si="1"/>
        <v>2707.9834000000001</v>
      </c>
      <c r="G15" s="101">
        <v>51.608600000000003</v>
      </c>
      <c r="I15" s="100">
        <v>51.609400000000001</v>
      </c>
      <c r="J15" s="9">
        <f t="shared" si="2"/>
        <v>25804.300000000003</v>
      </c>
    </row>
    <row r="16" spans="1:13">
      <c r="A16" s="21" t="s">
        <v>22</v>
      </c>
      <c r="B16" s="9">
        <f t="shared" si="0"/>
        <v>51.719668065</v>
      </c>
      <c r="D16" s="17">
        <f>D15+210.0191</f>
        <v>2911.6025</v>
      </c>
      <c r="E16" s="17">
        <f t="shared" si="1"/>
        <v>2918.0025000000001</v>
      </c>
      <c r="G16" s="101">
        <v>51.643799999999999</v>
      </c>
      <c r="I16" s="100">
        <v>51.644300000000001</v>
      </c>
      <c r="J16" s="9">
        <f t="shared" si="2"/>
        <v>25821.899999999998</v>
      </c>
    </row>
    <row r="17" spans="1:13" ht="25.5">
      <c r="B17" s="9"/>
      <c r="G17" s="141" t="s">
        <v>253</v>
      </c>
      <c r="H17" s="141"/>
      <c r="I17" s="141"/>
      <c r="J17" s="82" t="s">
        <v>8</v>
      </c>
    </row>
    <row r="18" spans="1:13">
      <c r="B18" s="9"/>
      <c r="G18" s="28" t="s">
        <v>239</v>
      </c>
      <c r="H18" s="23"/>
      <c r="I18" s="41" t="s">
        <v>240</v>
      </c>
      <c r="J18" s="2" t="s">
        <v>9</v>
      </c>
    </row>
    <row r="19" spans="1:13">
      <c r="B19" s="9"/>
      <c r="G19" s="26" t="s">
        <v>4</v>
      </c>
      <c r="I19" s="42" t="s">
        <v>4</v>
      </c>
      <c r="J19" s="24" t="s">
        <v>4</v>
      </c>
    </row>
    <row r="20" spans="1:13">
      <c r="A20" s="23" t="s">
        <v>237</v>
      </c>
      <c r="B20" s="23"/>
      <c r="C20" s="23"/>
      <c r="D20" s="93">
        <f>D21-1.808</f>
        <v>4.6020000000000003</v>
      </c>
      <c r="E20" s="94">
        <f>D20+6.4</f>
        <v>11.002000000000001</v>
      </c>
      <c r="I20" s="30">
        <v>0</v>
      </c>
      <c r="J20" s="9"/>
    </row>
    <row r="21" spans="1:13">
      <c r="A21" t="s">
        <v>24</v>
      </c>
      <c r="D21" s="67">
        <v>6.41</v>
      </c>
      <c r="E21" s="18">
        <f>D21+6.4</f>
        <v>12.81</v>
      </c>
      <c r="I21" s="40"/>
      <c r="J21" s="9"/>
    </row>
    <row r="22" spans="1:13">
      <c r="A22" t="s">
        <v>25</v>
      </c>
      <c r="D22" s="13">
        <v>14.494999999999999</v>
      </c>
      <c r="E22" s="18">
        <f t="shared" ref="E22:E85" si="3">D22+6.4</f>
        <v>20.895</v>
      </c>
      <c r="I22" s="40"/>
      <c r="J22" s="9"/>
    </row>
    <row r="23" spans="1:13">
      <c r="A23" t="s">
        <v>26</v>
      </c>
      <c r="D23" s="13">
        <v>29.550999999999998</v>
      </c>
      <c r="E23" s="18">
        <f t="shared" si="3"/>
        <v>35.951000000000001</v>
      </c>
      <c r="I23" s="40"/>
      <c r="J23" s="9"/>
    </row>
    <row r="24" spans="1:13">
      <c r="A24" t="s">
        <v>27</v>
      </c>
      <c r="D24" s="13">
        <v>44.484999999999999</v>
      </c>
      <c r="E24" s="18">
        <f t="shared" si="3"/>
        <v>50.884999999999998</v>
      </c>
      <c r="I24" s="40"/>
      <c r="J24" s="9"/>
    </row>
    <row r="25" spans="1:13">
      <c r="A25" t="s">
        <v>28</v>
      </c>
      <c r="D25" s="13">
        <v>59.493000000000002</v>
      </c>
      <c r="E25" s="18">
        <f t="shared" si="3"/>
        <v>65.893000000000001</v>
      </c>
      <c r="I25" s="40"/>
      <c r="J25" s="9"/>
    </row>
    <row r="26" spans="1:13">
      <c r="A26" t="s">
        <v>29</v>
      </c>
      <c r="D26" s="13">
        <v>74.492999999999995</v>
      </c>
      <c r="E26" s="18">
        <f t="shared" si="3"/>
        <v>80.893000000000001</v>
      </c>
      <c r="I26" s="40"/>
      <c r="J26" s="9"/>
    </row>
    <row r="27" spans="1:13">
      <c r="A27" t="s">
        <v>30</v>
      </c>
      <c r="B27" s="21"/>
      <c r="C27" s="21"/>
      <c r="D27" s="13">
        <v>89.504000000000005</v>
      </c>
      <c r="E27" s="18">
        <f t="shared" si="3"/>
        <v>95.904000000000011</v>
      </c>
      <c r="G27" s="30"/>
      <c r="I27" s="40"/>
      <c r="J27" s="9"/>
    </row>
    <row r="28" spans="1:13">
      <c r="A28" s="21" t="str">
        <f>A6</f>
        <v>GPS00N</v>
      </c>
      <c r="D28" s="17">
        <f>D6</f>
        <v>91.575900000000004</v>
      </c>
      <c r="E28" s="17">
        <f>D28+6.4</f>
        <v>97.97590000000001</v>
      </c>
      <c r="G28" s="30"/>
      <c r="I28" s="43"/>
      <c r="J28" s="9"/>
      <c r="M28" s="9"/>
    </row>
    <row r="29" spans="1:13">
      <c r="A29" t="s">
        <v>31</v>
      </c>
      <c r="D29" s="13">
        <v>104.509</v>
      </c>
      <c r="E29" s="18">
        <f t="shared" si="3"/>
        <v>110.90900000000001</v>
      </c>
      <c r="I29" s="40"/>
      <c r="J29" s="9"/>
      <c r="M29" s="9"/>
    </row>
    <row r="30" spans="1:13">
      <c r="A30" t="s">
        <v>32</v>
      </c>
      <c r="D30" s="13">
        <v>119.506</v>
      </c>
      <c r="E30" s="18">
        <f t="shared" si="3"/>
        <v>125.90600000000001</v>
      </c>
      <c r="I30" s="40"/>
      <c r="J30" s="9"/>
      <c r="M30" s="9"/>
    </row>
    <row r="31" spans="1:13">
      <c r="A31" t="s">
        <v>33</v>
      </c>
      <c r="D31" s="13">
        <v>134.482</v>
      </c>
      <c r="E31" s="18">
        <f t="shared" si="3"/>
        <v>140.88200000000001</v>
      </c>
      <c r="I31" s="40"/>
      <c r="J31" s="9"/>
      <c r="M31" s="9"/>
    </row>
    <row r="32" spans="1:13">
      <c r="A32" t="s">
        <v>34</v>
      </c>
      <c r="D32" s="13">
        <v>149.48599999999999</v>
      </c>
      <c r="E32" s="18">
        <f t="shared" si="3"/>
        <v>155.886</v>
      </c>
      <c r="I32" s="40"/>
      <c r="J32" s="9"/>
      <c r="M32" s="9"/>
    </row>
    <row r="33" spans="1:13">
      <c r="A33" t="s">
        <v>35</v>
      </c>
      <c r="D33" s="13">
        <v>164.48500000000001</v>
      </c>
      <c r="E33" s="18">
        <f t="shared" si="3"/>
        <v>170.88500000000002</v>
      </c>
      <c r="I33" s="40"/>
      <c r="J33" s="9"/>
      <c r="M33" s="9"/>
    </row>
    <row r="34" spans="1:13">
      <c r="A34" t="s">
        <v>36</v>
      </c>
      <c r="D34" s="16">
        <v>179.47900000000001</v>
      </c>
      <c r="E34" s="18">
        <f t="shared" si="3"/>
        <v>185.87900000000002</v>
      </c>
      <c r="I34" s="40"/>
      <c r="J34" s="9"/>
      <c r="M34" s="9"/>
    </row>
    <row r="35" spans="1:13">
      <c r="A35" t="s">
        <v>37</v>
      </c>
      <c r="D35" s="13">
        <v>194.5</v>
      </c>
      <c r="E35" s="18">
        <f t="shared" si="3"/>
        <v>200.9</v>
      </c>
      <c r="I35" s="40"/>
      <c r="J35" s="9"/>
      <c r="M35" s="9"/>
    </row>
    <row r="36" spans="1:13">
      <c r="A36" t="s">
        <v>38</v>
      </c>
      <c r="D36" s="13">
        <v>209.501</v>
      </c>
      <c r="E36" s="18">
        <f t="shared" si="3"/>
        <v>215.90100000000001</v>
      </c>
      <c r="I36" s="40"/>
      <c r="J36" s="9"/>
      <c r="M36" s="9"/>
    </row>
    <row r="37" spans="1:13">
      <c r="A37" t="s">
        <v>39</v>
      </c>
      <c r="D37" s="13">
        <v>224.48699999999999</v>
      </c>
      <c r="E37" s="18">
        <f t="shared" si="3"/>
        <v>230.887</v>
      </c>
      <c r="I37" s="40"/>
      <c r="J37" s="9"/>
      <c r="M37" s="9"/>
    </row>
    <row r="38" spans="1:13">
      <c r="A38" t="s">
        <v>40</v>
      </c>
      <c r="D38" s="13">
        <v>239.49199999999999</v>
      </c>
      <c r="E38" s="18">
        <f t="shared" si="3"/>
        <v>245.892</v>
      </c>
      <c r="I38" s="40"/>
      <c r="J38" s="9"/>
      <c r="M38" s="9"/>
    </row>
    <row r="39" spans="1:13">
      <c r="A39" t="s">
        <v>41</v>
      </c>
      <c r="D39" s="13">
        <v>254.49</v>
      </c>
      <c r="E39" s="18">
        <f t="shared" si="3"/>
        <v>260.89</v>
      </c>
      <c r="I39" s="40"/>
      <c r="J39" s="9"/>
      <c r="M39" s="9"/>
    </row>
    <row r="40" spans="1:13">
      <c r="A40" t="s">
        <v>42</v>
      </c>
      <c r="D40" s="13">
        <v>269.49900000000002</v>
      </c>
      <c r="E40" s="18">
        <f t="shared" si="3"/>
        <v>275.899</v>
      </c>
      <c r="I40" s="40"/>
      <c r="J40" s="9"/>
      <c r="M40" s="9"/>
    </row>
    <row r="41" spans="1:13">
      <c r="A41" t="s">
        <v>43</v>
      </c>
      <c r="D41" s="13">
        <v>284.49700000000001</v>
      </c>
      <c r="E41" s="18">
        <f t="shared" si="3"/>
        <v>290.89699999999999</v>
      </c>
      <c r="I41" s="40"/>
      <c r="J41" s="9"/>
      <c r="M41" s="9"/>
    </row>
    <row r="42" spans="1:13">
      <c r="A42" t="s">
        <v>44</v>
      </c>
      <c r="D42" s="13">
        <v>299.49400000000003</v>
      </c>
      <c r="E42" s="18">
        <f t="shared" si="3"/>
        <v>305.89400000000001</v>
      </c>
      <c r="G42" s="30"/>
      <c r="I42" s="40"/>
      <c r="J42" s="9"/>
      <c r="M42" s="9"/>
    </row>
    <row r="43" spans="1:13">
      <c r="A43" s="21" t="str">
        <f>A7</f>
        <v>GPS01N</v>
      </c>
      <c r="D43" s="17">
        <f>D7</f>
        <v>301.59690000000001</v>
      </c>
      <c r="E43" s="17">
        <f>D43+6.4</f>
        <v>307.99689999999998</v>
      </c>
      <c r="G43" s="30"/>
      <c r="I43" s="43"/>
      <c r="J43" s="9"/>
      <c r="M43" s="9"/>
    </row>
    <row r="44" spans="1:13">
      <c r="A44" t="s">
        <v>45</v>
      </c>
      <c r="D44" s="13">
        <v>314.49299999999999</v>
      </c>
      <c r="E44" s="18">
        <f t="shared" si="3"/>
        <v>320.89299999999997</v>
      </c>
      <c r="I44" s="40"/>
      <c r="J44" s="9"/>
      <c r="M44" s="9"/>
    </row>
    <row r="45" spans="1:13">
      <c r="A45" t="s">
        <v>46</v>
      </c>
      <c r="D45" s="13">
        <v>329.50200000000001</v>
      </c>
      <c r="E45" s="18">
        <f t="shared" si="3"/>
        <v>335.90199999999999</v>
      </c>
      <c r="I45" s="40"/>
      <c r="J45" s="9"/>
      <c r="M45" s="9"/>
    </row>
    <row r="46" spans="1:13">
      <c r="A46" t="s">
        <v>47</v>
      </c>
      <c r="D46" s="13">
        <v>344.49700000000001</v>
      </c>
      <c r="E46" s="18">
        <f t="shared" si="3"/>
        <v>350.89699999999999</v>
      </c>
      <c r="I46" s="40"/>
      <c r="J46" s="9"/>
      <c r="M46" s="9"/>
    </row>
    <row r="47" spans="1:13">
      <c r="A47" t="s">
        <v>48</v>
      </c>
      <c r="D47" s="13">
        <v>359.50400000000002</v>
      </c>
      <c r="E47" s="18">
        <f t="shared" si="3"/>
        <v>365.904</v>
      </c>
      <c r="I47" s="40"/>
      <c r="J47" s="9"/>
      <c r="M47" s="9"/>
    </row>
    <row r="48" spans="1:13">
      <c r="A48" t="s">
        <v>49</v>
      </c>
      <c r="D48" s="13">
        <v>374.49200000000002</v>
      </c>
      <c r="E48" s="18">
        <f t="shared" si="3"/>
        <v>380.892</v>
      </c>
      <c r="I48" s="40"/>
      <c r="J48" s="9"/>
      <c r="M48" s="9"/>
    </row>
    <row r="49" spans="1:13">
      <c r="A49" t="s">
        <v>50</v>
      </c>
      <c r="D49" s="13">
        <v>389.495</v>
      </c>
      <c r="E49" s="18">
        <f t="shared" si="3"/>
        <v>395.89499999999998</v>
      </c>
      <c r="I49" s="40"/>
      <c r="J49" s="9"/>
      <c r="M49" s="9"/>
    </row>
    <row r="50" spans="1:13">
      <c r="A50" t="s">
        <v>51</v>
      </c>
      <c r="D50" s="13">
        <v>404.49299999999999</v>
      </c>
      <c r="E50" s="18">
        <f t="shared" si="3"/>
        <v>410.89299999999997</v>
      </c>
      <c r="I50" s="40"/>
      <c r="J50" s="9"/>
      <c r="M50" s="9"/>
    </row>
    <row r="51" spans="1:13">
      <c r="A51" t="s">
        <v>52</v>
      </c>
      <c r="D51" s="13">
        <v>419.49299999999999</v>
      </c>
      <c r="E51" s="18">
        <f t="shared" si="3"/>
        <v>425.89299999999997</v>
      </c>
      <c r="G51" s="31"/>
      <c r="I51" s="40"/>
      <c r="J51" s="9"/>
      <c r="M51" s="9"/>
    </row>
    <row r="52" spans="1:13">
      <c r="A52" t="s">
        <v>53</v>
      </c>
      <c r="D52" s="13">
        <v>434.47</v>
      </c>
      <c r="E52" s="18">
        <f t="shared" si="3"/>
        <v>440.87</v>
      </c>
      <c r="G52" s="31"/>
      <c r="I52" s="40"/>
      <c r="J52" s="9"/>
      <c r="M52" s="9"/>
    </row>
    <row r="53" spans="1:13">
      <c r="A53" t="s">
        <v>54</v>
      </c>
      <c r="D53" s="13">
        <v>449.49599999999998</v>
      </c>
      <c r="E53" s="18">
        <f t="shared" si="3"/>
        <v>455.89599999999996</v>
      </c>
      <c r="G53" s="31"/>
      <c r="I53" s="40"/>
      <c r="J53" s="9"/>
      <c r="M53" s="9"/>
    </row>
    <row r="54" spans="1:13">
      <c r="A54" t="s">
        <v>55</v>
      </c>
      <c r="D54" s="16">
        <v>464.488</v>
      </c>
      <c r="E54" s="18">
        <f t="shared" si="3"/>
        <v>470.88799999999998</v>
      </c>
      <c r="G54" s="31"/>
      <c r="I54" s="40"/>
      <c r="J54" s="9"/>
      <c r="M54" s="9"/>
    </row>
    <row r="55" spans="1:13">
      <c r="A55" t="s">
        <v>56</v>
      </c>
      <c r="D55" s="13">
        <v>479.48099999999999</v>
      </c>
      <c r="E55" s="18">
        <f t="shared" si="3"/>
        <v>485.88099999999997</v>
      </c>
      <c r="G55" s="31"/>
      <c r="I55" s="40"/>
      <c r="J55" s="9"/>
      <c r="M55" s="9"/>
    </row>
    <row r="56" spans="1:13">
      <c r="A56" t="s">
        <v>57</v>
      </c>
      <c r="D56" s="13">
        <v>494.48500000000001</v>
      </c>
      <c r="E56" s="18">
        <f t="shared" si="3"/>
        <v>500.88499999999999</v>
      </c>
      <c r="G56" s="31"/>
      <c r="I56" s="40"/>
      <c r="J56" s="9"/>
      <c r="M56" s="9"/>
    </row>
    <row r="57" spans="1:13">
      <c r="A57" t="s">
        <v>58</v>
      </c>
      <c r="D57" s="13">
        <v>509.50200000000001</v>
      </c>
      <c r="E57" s="18">
        <f t="shared" si="3"/>
        <v>515.90200000000004</v>
      </c>
      <c r="G57" s="31"/>
      <c r="I57" s="40"/>
      <c r="J57" s="9"/>
      <c r="M57" s="9"/>
    </row>
    <row r="58" spans="1:13">
      <c r="A58" t="s">
        <v>59</v>
      </c>
      <c r="D58" s="13">
        <v>524.495</v>
      </c>
      <c r="E58" s="18">
        <f t="shared" si="3"/>
        <v>530.89499999999998</v>
      </c>
      <c r="G58" s="31"/>
      <c r="I58" s="40"/>
      <c r="J58" s="9"/>
      <c r="M58" s="9"/>
    </row>
    <row r="59" spans="1:13">
      <c r="A59" t="s">
        <v>60</v>
      </c>
      <c r="D59" s="13">
        <v>539.495</v>
      </c>
      <c r="E59" s="18">
        <f t="shared" si="3"/>
        <v>545.89499999999998</v>
      </c>
      <c r="G59" s="31"/>
      <c r="I59" s="40"/>
      <c r="J59" s="9"/>
      <c r="M59" s="9"/>
    </row>
    <row r="60" spans="1:13">
      <c r="A60" t="s">
        <v>61</v>
      </c>
      <c r="D60" s="13">
        <v>554.49199999999996</v>
      </c>
      <c r="E60" s="18">
        <f t="shared" si="3"/>
        <v>560.89199999999994</v>
      </c>
      <c r="G60" s="31"/>
      <c r="I60" s="40"/>
      <c r="J60" s="9"/>
      <c r="M60" s="9"/>
    </row>
    <row r="61" spans="1:13">
      <c r="A61" t="s">
        <v>62</v>
      </c>
      <c r="D61" s="13">
        <v>569.49599999999998</v>
      </c>
      <c r="E61" s="18">
        <f t="shared" si="3"/>
        <v>575.89599999999996</v>
      </c>
      <c r="G61" s="31"/>
      <c r="I61" s="40"/>
      <c r="J61" s="9"/>
      <c r="M61" s="9"/>
    </row>
    <row r="62" spans="1:13">
      <c r="A62" t="s">
        <v>63</v>
      </c>
      <c r="D62" s="13">
        <v>584.48800000000006</v>
      </c>
      <c r="E62" s="18">
        <f t="shared" si="3"/>
        <v>590.88800000000003</v>
      </c>
      <c r="G62" s="31"/>
      <c r="I62" s="40"/>
      <c r="J62" s="9"/>
      <c r="M62" s="9"/>
    </row>
    <row r="63" spans="1:13" s="21" customFormat="1">
      <c r="A63" t="s">
        <v>64</v>
      </c>
      <c r="D63" s="13">
        <v>599.49900000000002</v>
      </c>
      <c r="E63" s="18">
        <f t="shared" si="3"/>
        <v>605.899</v>
      </c>
      <c r="G63" s="30"/>
      <c r="I63" s="40"/>
      <c r="J63" s="9"/>
      <c r="M63" s="9"/>
    </row>
    <row r="64" spans="1:13">
      <c r="A64" s="21" t="str">
        <f>A8</f>
        <v>GPS02N</v>
      </c>
      <c r="D64" s="17">
        <f>D8</f>
        <v>601.58629999999994</v>
      </c>
      <c r="E64" s="17">
        <f>D64+6.4</f>
        <v>607.98629999999991</v>
      </c>
      <c r="G64" s="30"/>
      <c r="I64" s="43"/>
      <c r="J64" s="9"/>
      <c r="M64" s="9"/>
    </row>
    <row r="65" spans="1:13">
      <c r="A65" t="s">
        <v>65</v>
      </c>
      <c r="D65" s="13">
        <v>614.49</v>
      </c>
      <c r="E65" s="18">
        <f t="shared" si="3"/>
        <v>620.89</v>
      </c>
      <c r="G65" s="31"/>
      <c r="I65" s="40"/>
      <c r="J65" s="9"/>
      <c r="M65" s="9"/>
    </row>
    <row r="66" spans="1:13">
      <c r="A66" t="s">
        <v>66</v>
      </c>
      <c r="D66" s="13">
        <v>629.51599999999996</v>
      </c>
      <c r="E66" s="18">
        <f t="shared" si="3"/>
        <v>635.91599999999994</v>
      </c>
      <c r="G66" s="31"/>
      <c r="I66" s="40"/>
      <c r="J66" s="9"/>
      <c r="M66" s="9"/>
    </row>
    <row r="67" spans="1:13">
      <c r="A67" t="s">
        <v>67</v>
      </c>
      <c r="D67" s="13">
        <v>644.49099999999999</v>
      </c>
      <c r="E67" s="18">
        <f t="shared" si="3"/>
        <v>650.89099999999996</v>
      </c>
      <c r="G67" s="31"/>
      <c r="I67" s="40"/>
      <c r="J67" s="9"/>
      <c r="M67" s="9"/>
    </row>
    <row r="68" spans="1:13">
      <c r="A68" t="s">
        <v>68</v>
      </c>
      <c r="D68" s="13">
        <v>659.5</v>
      </c>
      <c r="E68" s="18">
        <f t="shared" si="3"/>
        <v>665.9</v>
      </c>
      <c r="G68" s="31"/>
      <c r="I68" s="40"/>
      <c r="J68" s="9"/>
      <c r="M68" s="9"/>
    </row>
    <row r="69" spans="1:13">
      <c r="A69" t="s">
        <v>69</v>
      </c>
      <c r="D69" s="13">
        <v>674.49699999999996</v>
      </c>
      <c r="E69" s="18">
        <f t="shared" si="3"/>
        <v>680.89699999999993</v>
      </c>
      <c r="G69" s="31"/>
      <c r="I69" s="40"/>
      <c r="J69" s="9"/>
      <c r="M69" s="9"/>
    </row>
    <row r="70" spans="1:13">
      <c r="A70" t="s">
        <v>70</v>
      </c>
      <c r="D70" s="13">
        <v>689.50599999999997</v>
      </c>
      <c r="E70" s="18">
        <f t="shared" si="3"/>
        <v>695.90599999999995</v>
      </c>
      <c r="G70" s="31"/>
      <c r="I70" s="40"/>
      <c r="J70" s="9"/>
      <c r="M70" s="9"/>
    </row>
    <row r="71" spans="1:13">
      <c r="A71" t="s">
        <v>71</v>
      </c>
      <c r="D71" s="13">
        <v>704.5</v>
      </c>
      <c r="E71" s="18">
        <f t="shared" si="3"/>
        <v>710.9</v>
      </c>
      <c r="G71" s="31"/>
      <c r="I71" s="40"/>
      <c r="J71" s="9"/>
      <c r="M71" s="9"/>
    </row>
    <row r="72" spans="1:13">
      <c r="A72" t="s">
        <v>72</v>
      </c>
      <c r="D72" s="13">
        <v>719.505</v>
      </c>
      <c r="E72" s="18">
        <f t="shared" si="3"/>
        <v>725.90499999999997</v>
      </c>
      <c r="G72" s="31"/>
      <c r="I72" s="40"/>
      <c r="J72" s="9"/>
      <c r="M72" s="9"/>
    </row>
    <row r="73" spans="1:13">
      <c r="A73" t="s">
        <v>73</v>
      </c>
      <c r="D73" s="13">
        <v>734.49699999999996</v>
      </c>
      <c r="E73" s="18">
        <f t="shared" si="3"/>
        <v>740.89699999999993</v>
      </c>
      <c r="G73" s="31"/>
      <c r="I73" s="40"/>
      <c r="J73" s="9"/>
      <c r="M73" s="9"/>
    </row>
    <row r="74" spans="1:13">
      <c r="A74" t="s">
        <v>74</v>
      </c>
      <c r="D74" s="13">
        <v>749.49699999999996</v>
      </c>
      <c r="E74" s="18">
        <f t="shared" si="3"/>
        <v>755.89699999999993</v>
      </c>
      <c r="G74" s="31"/>
      <c r="I74" s="40"/>
      <c r="J74" s="9"/>
      <c r="M74" s="9"/>
    </row>
    <row r="75" spans="1:13">
      <c r="A75" t="s">
        <v>75</v>
      </c>
      <c r="D75" s="16">
        <v>764.49199999999996</v>
      </c>
      <c r="E75" s="18">
        <f t="shared" si="3"/>
        <v>770.89199999999994</v>
      </c>
      <c r="I75" s="40"/>
      <c r="J75" s="9"/>
      <c r="M75" s="9"/>
    </row>
    <row r="76" spans="1:13">
      <c r="A76" t="s">
        <v>76</v>
      </c>
      <c r="D76" s="13">
        <v>779.49900000000002</v>
      </c>
      <c r="E76" s="18">
        <f t="shared" si="3"/>
        <v>785.899</v>
      </c>
      <c r="I76" s="40"/>
      <c r="J76" s="9"/>
      <c r="M76" s="9"/>
    </row>
    <row r="77" spans="1:13">
      <c r="A77" t="s">
        <v>77</v>
      </c>
      <c r="D77" s="13">
        <v>794.49699999999996</v>
      </c>
      <c r="E77" s="18">
        <f t="shared" si="3"/>
        <v>800.89699999999993</v>
      </c>
      <c r="I77" s="40"/>
      <c r="J77" s="9"/>
      <c r="M77" s="9"/>
    </row>
    <row r="78" spans="1:13">
      <c r="A78" t="s">
        <v>78</v>
      </c>
      <c r="D78" s="13">
        <v>809.51</v>
      </c>
      <c r="E78" s="18">
        <f t="shared" si="3"/>
        <v>815.91</v>
      </c>
      <c r="I78" s="40"/>
      <c r="J78" s="9"/>
      <c r="M78" s="9"/>
    </row>
    <row r="79" spans="1:13">
      <c r="A79" t="s">
        <v>79</v>
      </c>
      <c r="D79" s="13">
        <v>824.50099999999998</v>
      </c>
      <c r="E79" s="18">
        <f t="shared" si="3"/>
        <v>830.90099999999995</v>
      </c>
      <c r="I79" s="40"/>
      <c r="J79" s="9"/>
      <c r="M79" s="9"/>
    </row>
    <row r="80" spans="1:13">
      <c r="A80" t="s">
        <v>80</v>
      </c>
      <c r="D80" s="13">
        <v>839.51099999999997</v>
      </c>
      <c r="E80" s="18">
        <f t="shared" si="3"/>
        <v>845.91099999999994</v>
      </c>
      <c r="I80" s="40"/>
      <c r="J80" s="9"/>
      <c r="M80" s="9"/>
    </row>
    <row r="81" spans="1:23">
      <c r="A81" s="21" t="str">
        <f>A9</f>
        <v>GPS03N</v>
      </c>
      <c r="D81" s="17">
        <f>D9</f>
        <v>841.59129999999993</v>
      </c>
      <c r="E81" s="17">
        <f>D81+6.4</f>
        <v>847.99129999999991</v>
      </c>
      <c r="G81" s="30"/>
      <c r="I81" s="43"/>
      <c r="J81" s="9"/>
      <c r="M81" s="9"/>
    </row>
    <row r="82" spans="1:23">
      <c r="A82" t="s">
        <v>81</v>
      </c>
      <c r="D82" s="13">
        <v>854.50699999999995</v>
      </c>
      <c r="E82" s="18">
        <f t="shared" si="3"/>
        <v>860.90699999999993</v>
      </c>
      <c r="I82" s="40"/>
      <c r="J82" s="9"/>
      <c r="M82" s="9"/>
    </row>
    <row r="83" spans="1:23">
      <c r="A83" t="s">
        <v>82</v>
      </c>
      <c r="D83" s="13">
        <v>869.50599999999997</v>
      </c>
      <c r="E83" s="18">
        <f t="shared" si="3"/>
        <v>875.90599999999995</v>
      </c>
      <c r="I83" s="40"/>
      <c r="J83" s="9"/>
      <c r="M83" s="9"/>
    </row>
    <row r="84" spans="1:23" s="21" customFormat="1">
      <c r="A84" t="s">
        <v>83</v>
      </c>
      <c r="D84" s="13">
        <v>884.48800000000006</v>
      </c>
      <c r="E84" s="18">
        <f t="shared" si="3"/>
        <v>890.88800000000003</v>
      </c>
      <c r="G84" s="30"/>
      <c r="I84" s="40"/>
      <c r="J84" s="9"/>
      <c r="M84" s="9"/>
    </row>
    <row r="85" spans="1:23">
      <c r="A85" t="s">
        <v>84</v>
      </c>
      <c r="D85" s="13">
        <v>899.50400000000002</v>
      </c>
      <c r="E85" s="18">
        <f t="shared" si="3"/>
        <v>905.904</v>
      </c>
      <c r="I85" s="40"/>
      <c r="J85" s="9"/>
      <c r="M85" s="9"/>
      <c r="W85" s="13"/>
    </row>
    <row r="86" spans="1:23">
      <c r="A86" t="s">
        <v>85</v>
      </c>
      <c r="D86" s="13">
        <v>914.50300000000004</v>
      </c>
      <c r="E86" s="18">
        <f t="shared" ref="E86:E149" si="4">D86+6.4</f>
        <v>920.90300000000002</v>
      </c>
      <c r="I86" s="40"/>
      <c r="J86" s="9"/>
      <c r="M86" s="9"/>
      <c r="W86" s="13"/>
    </row>
    <row r="87" spans="1:23">
      <c r="A87" t="s">
        <v>86</v>
      </c>
      <c r="D87" s="13">
        <v>929.50900000000001</v>
      </c>
      <c r="E87" s="18">
        <f t="shared" si="4"/>
        <v>935.90899999999999</v>
      </c>
      <c r="I87" s="40"/>
      <c r="J87" s="9"/>
      <c r="M87" s="9"/>
      <c r="W87" s="13"/>
    </row>
    <row r="88" spans="1:23">
      <c r="A88" t="s">
        <v>87</v>
      </c>
      <c r="D88" s="13">
        <v>944.48800000000006</v>
      </c>
      <c r="E88" s="18">
        <f t="shared" si="4"/>
        <v>950.88800000000003</v>
      </c>
      <c r="I88" s="40"/>
      <c r="J88" s="9"/>
      <c r="M88" s="9"/>
      <c r="W88" s="13"/>
    </row>
    <row r="89" spans="1:23">
      <c r="A89" t="s">
        <v>88</v>
      </c>
      <c r="D89" s="13">
        <v>959.50400000000002</v>
      </c>
      <c r="E89" s="18">
        <f t="shared" si="4"/>
        <v>965.904</v>
      </c>
      <c r="I89" s="40"/>
      <c r="J89" s="9"/>
      <c r="M89" s="9"/>
      <c r="W89" s="13"/>
    </row>
    <row r="90" spans="1:23">
      <c r="A90" t="s">
        <v>89</v>
      </c>
      <c r="D90" s="13">
        <v>974.49900000000002</v>
      </c>
      <c r="E90" s="18">
        <f t="shared" si="4"/>
        <v>980.899</v>
      </c>
      <c r="I90" s="40"/>
      <c r="J90" s="9"/>
      <c r="M90" s="9"/>
      <c r="W90" s="13"/>
    </row>
    <row r="91" spans="1:23">
      <c r="A91" t="s">
        <v>90</v>
      </c>
      <c r="D91" s="13">
        <v>989.49199999999996</v>
      </c>
      <c r="E91" s="18">
        <f t="shared" si="4"/>
        <v>995.89199999999994</v>
      </c>
      <c r="I91" s="40"/>
      <c r="J91" s="9"/>
      <c r="M91" s="9"/>
      <c r="W91" s="13"/>
    </row>
    <row r="92" spans="1:23">
      <c r="A92" t="s">
        <v>91</v>
      </c>
      <c r="D92" s="13">
        <v>1004.495</v>
      </c>
      <c r="E92" s="18">
        <f t="shared" si="4"/>
        <v>1010.895</v>
      </c>
      <c r="I92" s="40"/>
      <c r="J92" s="9"/>
      <c r="M92" s="9"/>
      <c r="W92" s="13"/>
    </row>
    <row r="93" spans="1:23">
      <c r="A93" t="s">
        <v>92</v>
      </c>
      <c r="D93" s="13">
        <v>1019.496</v>
      </c>
      <c r="E93" s="18">
        <f t="shared" si="4"/>
        <v>1025.896</v>
      </c>
      <c r="G93" s="31"/>
      <c r="I93" s="40"/>
      <c r="J93" s="9"/>
      <c r="M93" s="9"/>
      <c r="W93" s="13"/>
    </row>
    <row r="94" spans="1:23">
      <c r="A94" t="s">
        <v>93</v>
      </c>
      <c r="D94" s="16">
        <v>1034.4929999999999</v>
      </c>
      <c r="E94" s="18">
        <f t="shared" si="4"/>
        <v>1040.893</v>
      </c>
      <c r="G94" s="31"/>
      <c r="I94" s="40"/>
      <c r="J94" s="9"/>
      <c r="M94" s="9"/>
      <c r="W94" s="13"/>
    </row>
    <row r="95" spans="1:23">
      <c r="A95" t="s">
        <v>94</v>
      </c>
      <c r="D95" s="13">
        <v>1049.499</v>
      </c>
      <c r="E95" s="18">
        <f t="shared" si="4"/>
        <v>1055.8990000000001</v>
      </c>
      <c r="G95" s="31"/>
      <c r="I95" s="40"/>
      <c r="J95" s="9"/>
      <c r="M95" s="9"/>
      <c r="W95" s="13"/>
    </row>
    <row r="96" spans="1:23">
      <c r="A96" t="s">
        <v>95</v>
      </c>
      <c r="D96" s="13">
        <v>1064.4929999999999</v>
      </c>
      <c r="E96" s="18">
        <f t="shared" si="4"/>
        <v>1070.893</v>
      </c>
      <c r="G96" s="31"/>
      <c r="I96" s="40"/>
      <c r="J96" s="9"/>
      <c r="M96" s="9"/>
      <c r="W96" s="13"/>
    </row>
    <row r="97" spans="1:23">
      <c r="A97" t="s">
        <v>96</v>
      </c>
      <c r="D97" s="13">
        <v>1079.499</v>
      </c>
      <c r="E97" s="18">
        <f t="shared" si="4"/>
        <v>1085.8990000000001</v>
      </c>
      <c r="G97" s="31"/>
      <c r="I97" s="40"/>
      <c r="J97" s="9"/>
      <c r="M97" s="9"/>
      <c r="W97" s="13"/>
    </row>
    <row r="98" spans="1:23">
      <c r="A98" t="s">
        <v>97</v>
      </c>
      <c r="D98" s="13">
        <v>1094.492</v>
      </c>
      <c r="E98" s="18">
        <f t="shared" si="4"/>
        <v>1100.8920000000001</v>
      </c>
      <c r="G98" s="31"/>
      <c r="I98" s="40"/>
      <c r="J98" s="9"/>
      <c r="M98" s="9"/>
      <c r="W98" s="13"/>
    </row>
    <row r="99" spans="1:23">
      <c r="A99" t="s">
        <v>98</v>
      </c>
      <c r="D99" s="13">
        <v>1109.502</v>
      </c>
      <c r="E99" s="18">
        <f t="shared" si="4"/>
        <v>1115.902</v>
      </c>
      <c r="G99" s="31"/>
      <c r="I99" s="40"/>
      <c r="J99" s="9"/>
      <c r="M99" s="9"/>
      <c r="W99" s="13"/>
    </row>
    <row r="100" spans="1:23">
      <c r="A100" t="s">
        <v>99</v>
      </c>
      <c r="D100" s="13">
        <v>1124.5</v>
      </c>
      <c r="E100" s="18">
        <f t="shared" si="4"/>
        <v>1130.9000000000001</v>
      </c>
      <c r="G100" s="31"/>
      <c r="I100" s="40"/>
      <c r="J100" s="9"/>
      <c r="M100" s="9"/>
      <c r="W100" s="13"/>
    </row>
    <row r="101" spans="1:23">
      <c r="A101" t="s">
        <v>100</v>
      </c>
      <c r="D101" s="13">
        <v>1139.502</v>
      </c>
      <c r="E101" s="18">
        <f t="shared" si="4"/>
        <v>1145.902</v>
      </c>
      <c r="G101" s="31"/>
      <c r="I101" s="40"/>
      <c r="J101" s="9"/>
      <c r="M101" s="9"/>
      <c r="W101" s="13"/>
    </row>
    <row r="102" spans="1:23">
      <c r="A102" t="s">
        <v>101</v>
      </c>
      <c r="D102" s="13">
        <v>1154.502</v>
      </c>
      <c r="E102" s="18">
        <f t="shared" si="4"/>
        <v>1160.902</v>
      </c>
      <c r="G102" s="31"/>
      <c r="I102" s="40"/>
      <c r="J102" s="9"/>
      <c r="M102" s="9"/>
      <c r="W102" s="13"/>
    </row>
    <row r="103" spans="1:23">
      <c r="A103" t="s">
        <v>102</v>
      </c>
      <c r="D103" s="13">
        <v>1169.501</v>
      </c>
      <c r="E103" s="18">
        <f t="shared" si="4"/>
        <v>1175.9010000000001</v>
      </c>
      <c r="G103" s="31"/>
      <c r="I103" s="40"/>
      <c r="J103" s="9"/>
      <c r="M103" s="9"/>
      <c r="W103" s="13"/>
    </row>
    <row r="104" spans="1:23">
      <c r="A104" t="s">
        <v>103</v>
      </c>
      <c r="D104" s="13">
        <v>1184.509</v>
      </c>
      <c r="E104" s="18">
        <f t="shared" si="4"/>
        <v>1190.9090000000001</v>
      </c>
      <c r="G104" s="31"/>
      <c r="I104" s="40"/>
      <c r="J104" s="9"/>
      <c r="M104" s="9"/>
      <c r="W104" s="13"/>
    </row>
    <row r="105" spans="1:23" s="21" customFormat="1">
      <c r="A105" t="s">
        <v>104</v>
      </c>
      <c r="D105" s="13">
        <v>1199.5070000000001</v>
      </c>
      <c r="E105" s="18">
        <f t="shared" si="4"/>
        <v>1205.9070000000002</v>
      </c>
      <c r="G105" s="30"/>
      <c r="I105" s="40"/>
      <c r="J105" s="9"/>
      <c r="M105" s="9"/>
      <c r="W105" s="17"/>
    </row>
    <row r="106" spans="1:23">
      <c r="A106" s="21" t="str">
        <f>A10</f>
        <v>GPS04N</v>
      </c>
      <c r="D106" s="17">
        <f>D10</f>
        <v>1201.5931</v>
      </c>
      <c r="E106" s="17">
        <f>D106+6.4</f>
        <v>1207.9931000000001</v>
      </c>
      <c r="G106" s="30"/>
      <c r="I106" s="43">
        <f>'[15]libretto misure'!$P$16</f>
        <v>-0.57369999999999999</v>
      </c>
      <c r="J106" s="9">
        <f t="shared" ref="J106:J136" si="5">I106*500</f>
        <v>-286.84999999999997</v>
      </c>
      <c r="M106" s="9"/>
      <c r="W106" s="13"/>
    </row>
    <row r="107" spans="1:23">
      <c r="A107" t="s">
        <v>105</v>
      </c>
      <c r="D107" s="13">
        <v>1214.502</v>
      </c>
      <c r="E107" s="18">
        <f t="shared" si="4"/>
        <v>1220.902</v>
      </c>
      <c r="G107" s="31"/>
      <c r="I107" s="40">
        <f>'[15]libretto misure'!$P$17</f>
        <v>-0.57488750000000022</v>
      </c>
      <c r="J107" s="9">
        <f t="shared" si="5"/>
        <v>-287.44375000000014</v>
      </c>
      <c r="M107" s="9"/>
      <c r="W107" s="13"/>
    </row>
    <row r="108" spans="1:23">
      <c r="A108" t="s">
        <v>106</v>
      </c>
      <c r="D108" s="13">
        <v>1229.502</v>
      </c>
      <c r="E108" s="18">
        <f t="shared" si="4"/>
        <v>1235.902</v>
      </c>
      <c r="G108" s="31"/>
      <c r="I108" s="40">
        <f>'[15]libretto misure'!$P$19</f>
        <v>-0.58810000000000029</v>
      </c>
      <c r="J108" s="9">
        <f t="shared" si="5"/>
        <v>-294.05000000000013</v>
      </c>
      <c r="M108" s="9"/>
      <c r="W108" s="13"/>
    </row>
    <row r="109" spans="1:23">
      <c r="A109" t="s">
        <v>107</v>
      </c>
      <c r="D109" s="13">
        <v>1244.4939999999999</v>
      </c>
      <c r="E109" s="18">
        <f t="shared" si="4"/>
        <v>1250.894</v>
      </c>
      <c r="G109" s="31"/>
      <c r="I109" s="40">
        <f>'[15]libretto misure'!$P$21</f>
        <v>-0.59345250000000049</v>
      </c>
      <c r="J109" s="9">
        <f t="shared" si="5"/>
        <v>-296.72625000000022</v>
      </c>
      <c r="M109" s="9"/>
      <c r="W109" s="13"/>
    </row>
    <row r="110" spans="1:23">
      <c r="A110" t="s">
        <v>108</v>
      </c>
      <c r="D110" s="13">
        <v>1259.5150000000001</v>
      </c>
      <c r="E110" s="18">
        <f t="shared" si="4"/>
        <v>1265.9150000000002</v>
      </c>
      <c r="G110" s="31"/>
      <c r="I110" s="40">
        <f>'[15]libretto misure'!$P$23</f>
        <v>-0.59160750000000051</v>
      </c>
      <c r="J110" s="9">
        <f t="shared" si="5"/>
        <v>-295.80375000000026</v>
      </c>
      <c r="M110" s="9"/>
      <c r="W110" s="13"/>
    </row>
    <row r="111" spans="1:23">
      <c r="A111" t="s">
        <v>109</v>
      </c>
      <c r="D111" s="13">
        <v>1274.5029999999999</v>
      </c>
      <c r="E111" s="18">
        <f t="shared" si="4"/>
        <v>1280.903</v>
      </c>
      <c r="G111" s="31"/>
      <c r="I111" s="40">
        <f>'[15]libretto misure'!$P$25</f>
        <v>-0.59993500000000077</v>
      </c>
      <c r="J111" s="9">
        <f t="shared" si="5"/>
        <v>-299.96750000000037</v>
      </c>
      <c r="M111" s="9"/>
      <c r="W111" s="13"/>
    </row>
    <row r="112" spans="1:23">
      <c r="A112" t="s">
        <v>110</v>
      </c>
      <c r="D112" s="13">
        <v>1289.501</v>
      </c>
      <c r="E112" s="18">
        <f t="shared" si="4"/>
        <v>1295.9010000000001</v>
      </c>
      <c r="G112" s="31"/>
      <c r="I112" s="40">
        <f>'[15]libretto misure'!$P$27</f>
        <v>-0.62062250000000074</v>
      </c>
      <c r="J112" s="9">
        <f t="shared" si="5"/>
        <v>-310.31125000000037</v>
      </c>
      <c r="M112" s="9"/>
      <c r="W112" s="13"/>
    </row>
    <row r="113" spans="1:23">
      <c r="A113" t="s">
        <v>111</v>
      </c>
      <c r="D113" s="13">
        <v>1304.5</v>
      </c>
      <c r="E113" s="18">
        <f t="shared" si="4"/>
        <v>1310.9</v>
      </c>
      <c r="G113" s="31"/>
      <c r="I113" s="40">
        <f>'[15]libretto misure'!$P$29</f>
        <v>-0.62046000000000068</v>
      </c>
      <c r="J113" s="9">
        <f t="shared" si="5"/>
        <v>-310.23000000000036</v>
      </c>
      <c r="M113" s="9"/>
      <c r="W113" s="13"/>
    </row>
    <row r="114" spans="1:23">
      <c r="A114" t="s">
        <v>112</v>
      </c>
      <c r="D114" s="13">
        <v>1319.4929999999999</v>
      </c>
      <c r="E114" s="18">
        <f t="shared" si="4"/>
        <v>1325.893</v>
      </c>
      <c r="G114" s="31"/>
      <c r="I114" s="40">
        <f>'[15]libretto misure'!$P$31</f>
        <v>-0.62869000000000064</v>
      </c>
      <c r="J114" s="9">
        <f t="shared" si="5"/>
        <v>-314.34500000000031</v>
      </c>
      <c r="M114" s="9"/>
      <c r="W114" s="13"/>
    </row>
    <row r="115" spans="1:23">
      <c r="A115" t="s">
        <v>113</v>
      </c>
      <c r="D115" s="16">
        <v>1334.489</v>
      </c>
      <c r="E115" s="18">
        <f t="shared" si="4"/>
        <v>1340.8890000000001</v>
      </c>
      <c r="G115" s="31"/>
      <c r="I115" s="40">
        <f>'[15]libretto misure'!$P$33</f>
        <v>-0.62429000000000068</v>
      </c>
      <c r="J115" s="9">
        <f t="shared" si="5"/>
        <v>-312.14500000000032</v>
      </c>
      <c r="M115" s="9"/>
      <c r="W115" s="13"/>
    </row>
    <row r="116" spans="1:23">
      <c r="A116" t="s">
        <v>114</v>
      </c>
      <c r="D116" s="13">
        <v>1349.51</v>
      </c>
      <c r="E116" s="18">
        <f t="shared" si="4"/>
        <v>1355.91</v>
      </c>
      <c r="G116" s="31"/>
      <c r="I116" s="40">
        <f>'[15]libretto misure'!$P$35</f>
        <v>-0.61361250000000078</v>
      </c>
      <c r="J116" s="9">
        <f t="shared" si="5"/>
        <v>-306.80625000000038</v>
      </c>
      <c r="M116" s="9"/>
      <c r="W116" s="13"/>
    </row>
    <row r="117" spans="1:23">
      <c r="A117" t="s">
        <v>115</v>
      </c>
      <c r="D117" s="13">
        <v>1364.4960000000001</v>
      </c>
      <c r="E117" s="18">
        <f t="shared" si="4"/>
        <v>1370.8960000000002</v>
      </c>
      <c r="G117" s="27"/>
      <c r="I117" s="40">
        <f>'[15]libretto misure'!$P$37</f>
        <v>-0.6200200000000009</v>
      </c>
      <c r="J117" s="9">
        <f t="shared" si="5"/>
        <v>-310.01000000000045</v>
      </c>
      <c r="M117" s="9"/>
      <c r="W117" s="13"/>
    </row>
    <row r="118" spans="1:23">
      <c r="A118" t="s">
        <v>116</v>
      </c>
      <c r="D118" s="13">
        <v>1379.5</v>
      </c>
      <c r="E118" s="18">
        <f t="shared" si="4"/>
        <v>1385.9</v>
      </c>
      <c r="I118" s="40">
        <f>'[15]libretto misure'!$P$39</f>
        <v>-0.61714250000000104</v>
      </c>
      <c r="J118" s="9">
        <f t="shared" si="5"/>
        <v>-308.57125000000053</v>
      </c>
      <c r="M118" s="9"/>
      <c r="W118" s="13"/>
    </row>
    <row r="119" spans="1:23">
      <c r="A119" t="s">
        <v>117</v>
      </c>
      <c r="D119" s="13">
        <v>1394.4929999999999</v>
      </c>
      <c r="E119" s="18">
        <f t="shared" si="4"/>
        <v>1400.893</v>
      </c>
      <c r="I119" s="40">
        <f>'[15]libretto misure'!$P$41</f>
        <v>-0.62365250000000083</v>
      </c>
      <c r="J119" s="9">
        <f t="shared" si="5"/>
        <v>-311.82625000000041</v>
      </c>
      <c r="M119" s="9"/>
      <c r="W119" s="13"/>
    </row>
    <row r="120" spans="1:23">
      <c r="A120" t="s">
        <v>118</v>
      </c>
      <c r="D120" s="13">
        <v>1409.498</v>
      </c>
      <c r="E120" s="18">
        <f t="shared" si="4"/>
        <v>1415.8980000000001</v>
      </c>
      <c r="I120" s="40">
        <f>'[15]libretto misure'!$P$44</f>
        <v>-0.62526250000000083</v>
      </c>
      <c r="J120" s="9">
        <f t="shared" si="5"/>
        <v>-312.63125000000042</v>
      </c>
      <c r="M120" s="9"/>
      <c r="W120" s="13"/>
    </row>
    <row r="121" spans="1:23">
      <c r="A121" t="s">
        <v>119</v>
      </c>
      <c r="D121" s="13">
        <v>1424.492</v>
      </c>
      <c r="E121" s="18">
        <f t="shared" si="4"/>
        <v>1430.8920000000001</v>
      </c>
      <c r="I121" s="40">
        <f>'[15]libretto misure'!$P$46</f>
        <v>-0.63603500000000046</v>
      </c>
      <c r="J121" s="9">
        <f t="shared" si="5"/>
        <v>-318.01750000000021</v>
      </c>
      <c r="M121" s="9"/>
      <c r="W121" s="13"/>
    </row>
    <row r="122" spans="1:23">
      <c r="A122" t="s">
        <v>120</v>
      </c>
      <c r="D122" s="13">
        <v>1439.4960000000001</v>
      </c>
      <c r="E122" s="18">
        <f t="shared" si="4"/>
        <v>1445.8960000000002</v>
      </c>
      <c r="I122" s="40">
        <f>'[15]libretto misure'!$P$48</f>
        <v>-0.64957250000000055</v>
      </c>
      <c r="J122" s="9">
        <f t="shared" si="5"/>
        <v>-324.78625000000028</v>
      </c>
      <c r="M122" s="9"/>
      <c r="W122" s="13"/>
    </row>
    <row r="123" spans="1:23">
      <c r="A123" s="21" t="str">
        <f>A11</f>
        <v>GPS05N</v>
      </c>
      <c r="D123" s="17">
        <f>D11</f>
        <v>1441.5991000000001</v>
      </c>
      <c r="E123" s="17">
        <f>D123+6.4</f>
        <v>1447.9991000000002</v>
      </c>
      <c r="G123" s="30"/>
      <c r="I123" s="43">
        <f>'[15]libretto misure'!$P$49</f>
        <v>-0.64990000000000059</v>
      </c>
      <c r="J123" s="9">
        <f t="shared" si="5"/>
        <v>-324.95000000000027</v>
      </c>
      <c r="M123" s="9"/>
      <c r="W123" s="13"/>
    </row>
    <row r="124" spans="1:23" s="21" customFormat="1">
      <c r="A124" t="s">
        <v>121</v>
      </c>
      <c r="D124" s="13">
        <v>1454.492</v>
      </c>
      <c r="E124" s="18">
        <f t="shared" si="4"/>
        <v>1460.8920000000001</v>
      </c>
      <c r="G124" s="30"/>
      <c r="I124" s="40">
        <f>'[15]libretto misure'!$P$51</f>
        <v>-0.66826250000000054</v>
      </c>
      <c r="J124" s="9">
        <f t="shared" si="5"/>
        <v>-334.13125000000025</v>
      </c>
      <c r="M124" s="9"/>
      <c r="W124" s="17"/>
    </row>
    <row r="125" spans="1:23">
      <c r="A125" t="s">
        <v>122</v>
      </c>
      <c r="D125" s="13">
        <v>1469.5029999999999</v>
      </c>
      <c r="E125" s="18">
        <f t="shared" si="4"/>
        <v>1475.903</v>
      </c>
      <c r="I125" s="40">
        <f>'[15]libretto misure'!$P$53</f>
        <v>-0.68162500000000037</v>
      </c>
      <c r="J125" s="9">
        <f t="shared" si="5"/>
        <v>-340.81250000000017</v>
      </c>
      <c r="M125" s="9"/>
      <c r="W125" s="13"/>
    </row>
    <row r="126" spans="1:23">
      <c r="A126" t="s">
        <v>123</v>
      </c>
      <c r="D126" s="13">
        <v>1484.498</v>
      </c>
      <c r="E126" s="18">
        <f t="shared" si="4"/>
        <v>1490.8980000000001</v>
      </c>
      <c r="I126" s="40">
        <f>'[15]libretto misure'!$P$55</f>
        <v>-0.68202250000000042</v>
      </c>
      <c r="J126" s="9">
        <f t="shared" si="5"/>
        <v>-341.01125000000019</v>
      </c>
      <c r="M126" s="9"/>
      <c r="W126" s="13"/>
    </row>
    <row r="127" spans="1:23">
      <c r="A127" t="s">
        <v>124</v>
      </c>
      <c r="D127" s="13">
        <v>1499.5029999999999</v>
      </c>
      <c r="E127" s="18">
        <f t="shared" si="4"/>
        <v>1505.903</v>
      </c>
      <c r="I127" s="40">
        <f>'[15]libretto misure'!$P$57</f>
        <v>-0.68922750000000033</v>
      </c>
      <c r="J127" s="9">
        <f t="shared" si="5"/>
        <v>-344.61375000000015</v>
      </c>
      <c r="M127" s="9"/>
      <c r="W127" s="13"/>
    </row>
    <row r="128" spans="1:23">
      <c r="A128" t="s">
        <v>125</v>
      </c>
      <c r="D128" s="13">
        <v>1514.4849999999999</v>
      </c>
      <c r="E128" s="18">
        <f t="shared" si="4"/>
        <v>1520.885</v>
      </c>
      <c r="I128" s="40">
        <f>'[15]libretto misure'!$P$59</f>
        <v>-0.65200500000000017</v>
      </c>
      <c r="J128" s="9">
        <f t="shared" si="5"/>
        <v>-326.00250000000011</v>
      </c>
      <c r="M128" s="9"/>
      <c r="W128" s="13"/>
    </row>
    <row r="129" spans="1:23">
      <c r="A129" t="s">
        <v>126</v>
      </c>
      <c r="D129" s="16">
        <v>1529.894</v>
      </c>
      <c r="E129" s="18">
        <f t="shared" si="4"/>
        <v>1536.2940000000001</v>
      </c>
      <c r="I129" s="40">
        <f>'[15]libretto misure'!$P$61</f>
        <v>-0.62008500000000011</v>
      </c>
      <c r="J129" s="9">
        <f t="shared" si="5"/>
        <v>-310.04250000000008</v>
      </c>
      <c r="M129" s="9"/>
      <c r="W129" s="15"/>
    </row>
    <row r="130" spans="1:23">
      <c r="A130" t="s">
        <v>127</v>
      </c>
      <c r="D130" s="16">
        <v>1544.0940000000001</v>
      </c>
      <c r="E130" s="18">
        <f t="shared" si="4"/>
        <v>1550.4940000000001</v>
      </c>
      <c r="I130" s="40">
        <f>'[15]libretto misure'!$P$63</f>
        <v>-0.62292499999999995</v>
      </c>
      <c r="J130" s="9">
        <f t="shared" si="5"/>
        <v>-311.46249999999998</v>
      </c>
      <c r="M130" s="9"/>
      <c r="W130" s="16"/>
    </row>
    <row r="131" spans="1:23">
      <c r="A131" t="s">
        <v>128</v>
      </c>
      <c r="D131" s="16">
        <v>1559.501</v>
      </c>
      <c r="E131" s="18">
        <f t="shared" si="4"/>
        <v>1565.9010000000001</v>
      </c>
      <c r="I131" s="40">
        <f>'[15]libretto misure'!$P$65</f>
        <v>-0.61331999999999987</v>
      </c>
      <c r="J131" s="9">
        <f t="shared" si="5"/>
        <v>-306.65999999999991</v>
      </c>
      <c r="M131" s="9"/>
      <c r="W131" s="16"/>
    </row>
    <row r="132" spans="1:23">
      <c r="A132" t="s">
        <v>129</v>
      </c>
      <c r="D132" s="13">
        <v>1574.482</v>
      </c>
      <c r="E132" s="18">
        <f t="shared" si="4"/>
        <v>1580.8820000000001</v>
      </c>
      <c r="G132" s="29"/>
      <c r="I132" s="40">
        <f>'[15]libretto misure'!$P$67</f>
        <v>-0.61484499999999997</v>
      </c>
      <c r="J132" s="9">
        <f t="shared" si="5"/>
        <v>-307.42250000000001</v>
      </c>
      <c r="M132" s="9"/>
      <c r="W132" s="16"/>
    </row>
    <row r="133" spans="1:23">
      <c r="A133" t="s">
        <v>130</v>
      </c>
      <c r="D133" s="13">
        <v>1589.4949999999999</v>
      </c>
      <c r="E133" s="18">
        <f t="shared" si="4"/>
        <v>1595.895</v>
      </c>
      <c r="I133" s="40">
        <f>'[15]libretto misure'!$P$70</f>
        <v>-0.60167499999999974</v>
      </c>
      <c r="J133" s="9">
        <f t="shared" si="5"/>
        <v>-300.83749999999986</v>
      </c>
      <c r="M133" s="9"/>
      <c r="W133" s="16"/>
    </row>
    <row r="134" spans="1:23">
      <c r="A134" t="s">
        <v>131</v>
      </c>
      <c r="D134" s="16">
        <v>1604.491</v>
      </c>
      <c r="E134" s="18">
        <f t="shared" si="4"/>
        <v>1610.8910000000001</v>
      </c>
      <c r="I134" s="40">
        <f>'[15]libretto misure'!$P$72</f>
        <v>-0.59779999999999966</v>
      </c>
      <c r="J134" s="9">
        <f t="shared" si="5"/>
        <v>-298.89999999999981</v>
      </c>
      <c r="M134" s="9"/>
      <c r="W134" s="16"/>
    </row>
    <row r="135" spans="1:23">
      <c r="A135" t="s">
        <v>132</v>
      </c>
      <c r="D135" s="16">
        <v>1619.4860000000001</v>
      </c>
      <c r="E135" s="18">
        <f t="shared" si="4"/>
        <v>1625.8860000000002</v>
      </c>
      <c r="I135" s="40">
        <f>'[15]libretto misure'!$P$74</f>
        <v>-0.59959499999999988</v>
      </c>
      <c r="J135" s="9">
        <f t="shared" si="5"/>
        <v>-299.79749999999996</v>
      </c>
      <c r="M135" s="9"/>
      <c r="U135" s="12"/>
      <c r="V135" s="12"/>
      <c r="W135" s="16"/>
    </row>
    <row r="136" spans="1:23">
      <c r="A136" t="s">
        <v>133</v>
      </c>
      <c r="D136" s="16">
        <v>1634.4780000000001</v>
      </c>
      <c r="E136" s="18">
        <f t="shared" si="4"/>
        <v>1640.8780000000002</v>
      </c>
      <c r="I136" s="40">
        <f>'[15]libretto misure'!$P$76</f>
        <v>-0.6020924999999997</v>
      </c>
      <c r="J136" s="9">
        <f t="shared" si="5"/>
        <v>-301.04624999999987</v>
      </c>
      <c r="M136" s="9"/>
      <c r="U136" s="12"/>
      <c r="V136" s="17"/>
      <c r="W136" s="16"/>
    </row>
    <row r="137" spans="1:23">
      <c r="A137" t="s">
        <v>134</v>
      </c>
      <c r="D137" s="16">
        <v>1649.4870000000001</v>
      </c>
      <c r="E137" s="18">
        <f t="shared" si="4"/>
        <v>1655.8870000000002</v>
      </c>
      <c r="I137" s="40"/>
      <c r="J137" s="9"/>
      <c r="M137" s="9"/>
      <c r="U137" s="12"/>
      <c r="V137" s="17"/>
      <c r="W137" s="16"/>
    </row>
    <row r="138" spans="1:23">
      <c r="A138" t="s">
        <v>135</v>
      </c>
      <c r="D138" s="13">
        <v>1664.4880000000001</v>
      </c>
      <c r="E138" s="18">
        <f t="shared" si="4"/>
        <v>1670.8880000000001</v>
      </c>
      <c r="I138" s="40"/>
      <c r="J138" s="9"/>
      <c r="M138" s="9"/>
      <c r="U138" s="12"/>
      <c r="V138" s="12"/>
      <c r="W138" s="16"/>
    </row>
    <row r="139" spans="1:23">
      <c r="A139" t="s">
        <v>136</v>
      </c>
      <c r="D139" s="13">
        <v>1679.4960000000001</v>
      </c>
      <c r="E139" s="18">
        <f t="shared" si="4"/>
        <v>1685.8960000000002</v>
      </c>
      <c r="I139" s="40"/>
      <c r="J139" s="9"/>
      <c r="M139" s="9"/>
      <c r="U139" s="12"/>
      <c r="V139" s="12"/>
      <c r="W139" s="16"/>
    </row>
    <row r="140" spans="1:23">
      <c r="A140" t="s">
        <v>137</v>
      </c>
      <c r="D140" s="13">
        <v>1694.489</v>
      </c>
      <c r="E140" s="18">
        <f t="shared" si="4"/>
        <v>1700.8890000000001</v>
      </c>
      <c r="I140" s="40"/>
      <c r="J140" s="9"/>
      <c r="M140" s="9"/>
      <c r="U140" s="12"/>
      <c r="V140" s="12"/>
      <c r="W140" s="16"/>
    </row>
    <row r="141" spans="1:23">
      <c r="A141" t="s">
        <v>138</v>
      </c>
      <c r="D141" s="13">
        <v>1709.4970000000001</v>
      </c>
      <c r="E141" s="18">
        <f t="shared" si="4"/>
        <v>1715.8970000000002</v>
      </c>
      <c r="I141" s="40"/>
      <c r="J141" s="9"/>
      <c r="M141" s="9"/>
      <c r="U141" s="12"/>
      <c r="V141" s="12"/>
      <c r="W141" s="16"/>
    </row>
    <row r="142" spans="1:23">
      <c r="A142" t="s">
        <v>139</v>
      </c>
      <c r="D142" s="13">
        <v>1724.491</v>
      </c>
      <c r="E142" s="18">
        <f t="shared" si="4"/>
        <v>1730.8910000000001</v>
      </c>
      <c r="I142" s="40"/>
      <c r="J142" s="9"/>
      <c r="M142" s="9"/>
      <c r="U142" s="12"/>
      <c r="V142" s="12"/>
      <c r="W142" s="16"/>
    </row>
    <row r="143" spans="1:23">
      <c r="A143" t="s">
        <v>140</v>
      </c>
      <c r="D143" s="13">
        <v>1739.4880000000001</v>
      </c>
      <c r="E143" s="18">
        <f t="shared" si="4"/>
        <v>1745.8880000000001</v>
      </c>
      <c r="I143" s="40"/>
      <c r="J143" s="9"/>
      <c r="M143" s="9"/>
      <c r="U143" s="12"/>
      <c r="V143" s="12"/>
      <c r="W143" s="16"/>
    </row>
    <row r="144" spans="1:23">
      <c r="A144" t="s">
        <v>141</v>
      </c>
      <c r="D144" s="13">
        <v>1754.4839999999999</v>
      </c>
      <c r="E144" s="18">
        <f t="shared" si="4"/>
        <v>1760.884</v>
      </c>
      <c r="I144" s="40"/>
      <c r="J144" s="9"/>
      <c r="M144" s="9"/>
      <c r="U144" s="12"/>
      <c r="V144" s="12"/>
      <c r="W144" s="16"/>
    </row>
    <row r="145" spans="1:23">
      <c r="A145" t="s">
        <v>142</v>
      </c>
      <c r="D145" s="13">
        <v>1769.4880000000001</v>
      </c>
      <c r="E145" s="18">
        <f t="shared" si="4"/>
        <v>1775.8880000000001</v>
      </c>
      <c r="I145" s="40"/>
      <c r="J145" s="9"/>
      <c r="M145" s="9"/>
      <c r="U145" s="12"/>
      <c r="V145" s="12"/>
      <c r="W145" s="16"/>
    </row>
    <row r="146" spans="1:23">
      <c r="A146" s="21" t="str">
        <f>A12</f>
        <v>GPS06N</v>
      </c>
      <c r="D146" s="17">
        <f>D12</f>
        <v>1771.5899000000002</v>
      </c>
      <c r="E146" s="17">
        <f>D146+6.4</f>
        <v>1777.9899000000003</v>
      </c>
      <c r="G146" s="30"/>
      <c r="I146" s="43"/>
      <c r="J146" s="9"/>
      <c r="M146" s="9"/>
      <c r="U146" s="12"/>
      <c r="V146" s="12"/>
      <c r="W146" s="16"/>
    </row>
    <row r="147" spans="1:23" s="21" customFormat="1">
      <c r="A147" t="s">
        <v>143</v>
      </c>
      <c r="D147" s="13">
        <v>1784.4770000000001</v>
      </c>
      <c r="E147" s="18">
        <f t="shared" si="4"/>
        <v>1790.8770000000002</v>
      </c>
      <c r="G147" s="30"/>
      <c r="I147" s="40"/>
      <c r="J147" s="9"/>
      <c r="M147" s="9"/>
      <c r="U147" s="22"/>
      <c r="V147" s="22"/>
      <c r="W147" s="17"/>
    </row>
    <row r="148" spans="1:23">
      <c r="A148" t="s">
        <v>144</v>
      </c>
      <c r="D148" s="13">
        <v>1799.4949999999999</v>
      </c>
      <c r="E148" s="18">
        <f t="shared" si="4"/>
        <v>1805.895</v>
      </c>
      <c r="I148" s="40"/>
      <c r="J148" s="9"/>
      <c r="M148" s="9"/>
      <c r="U148" s="12"/>
      <c r="V148" s="12"/>
      <c r="W148" s="16"/>
    </row>
    <row r="149" spans="1:23">
      <c r="A149" t="s">
        <v>145</v>
      </c>
      <c r="D149" s="13">
        <v>1814.492</v>
      </c>
      <c r="E149" s="18">
        <f t="shared" si="4"/>
        <v>1820.8920000000001</v>
      </c>
      <c r="I149" s="40"/>
      <c r="J149" s="9"/>
      <c r="M149" s="9"/>
      <c r="U149" s="12"/>
      <c r="V149" s="12"/>
      <c r="W149" s="16"/>
    </row>
    <row r="150" spans="1:23">
      <c r="A150" t="s">
        <v>146</v>
      </c>
      <c r="D150" s="13">
        <v>1829.489</v>
      </c>
      <c r="E150" s="18">
        <f t="shared" ref="E150:E213" si="6">D150+6.4</f>
        <v>1835.8890000000001</v>
      </c>
      <c r="I150" s="40"/>
      <c r="J150" s="9"/>
      <c r="M150" s="9"/>
      <c r="U150" s="12"/>
      <c r="V150" s="12"/>
      <c r="W150" s="16"/>
    </row>
    <row r="151" spans="1:23">
      <c r="A151" t="s">
        <v>147</v>
      </c>
      <c r="D151" s="13">
        <v>1844.4870000000001</v>
      </c>
      <c r="E151" s="18">
        <f t="shared" si="6"/>
        <v>1850.8870000000002</v>
      </c>
      <c r="I151" s="40"/>
      <c r="J151" s="9"/>
      <c r="M151" s="9"/>
      <c r="U151" s="12"/>
      <c r="V151" s="12"/>
      <c r="W151" s="16"/>
    </row>
    <row r="152" spans="1:23">
      <c r="A152" t="s">
        <v>148</v>
      </c>
      <c r="D152" s="13">
        <v>1859.4860000000001</v>
      </c>
      <c r="E152" s="18">
        <f t="shared" si="6"/>
        <v>1865.8860000000002</v>
      </c>
      <c r="I152" s="40"/>
      <c r="J152" s="9"/>
      <c r="M152" s="9"/>
      <c r="U152" s="12"/>
      <c r="V152" s="12"/>
      <c r="W152" s="16"/>
    </row>
    <row r="153" spans="1:23">
      <c r="A153" t="s">
        <v>149</v>
      </c>
      <c r="D153" s="13">
        <v>1874.4839999999999</v>
      </c>
      <c r="E153" s="18">
        <f t="shared" si="6"/>
        <v>1880.884</v>
      </c>
      <c r="I153" s="40"/>
      <c r="J153" s="9"/>
      <c r="M153" s="9"/>
      <c r="U153" s="12"/>
      <c r="V153" s="12"/>
      <c r="W153" s="16"/>
    </row>
    <row r="154" spans="1:23">
      <c r="A154" t="s">
        <v>150</v>
      </c>
      <c r="D154" s="13">
        <v>1889.492</v>
      </c>
      <c r="E154" s="18">
        <f t="shared" si="6"/>
        <v>1895.8920000000001</v>
      </c>
      <c r="I154" s="40"/>
      <c r="J154" s="9"/>
      <c r="M154" s="9"/>
      <c r="U154" s="12"/>
      <c r="V154" s="12"/>
      <c r="W154" s="16"/>
    </row>
    <row r="155" spans="1:23">
      <c r="A155" t="s">
        <v>151</v>
      </c>
      <c r="D155" s="13">
        <v>1904.4939999999999</v>
      </c>
      <c r="E155" s="18">
        <f t="shared" si="6"/>
        <v>1910.894</v>
      </c>
      <c r="I155" s="40"/>
      <c r="J155" s="9"/>
      <c r="M155" s="9"/>
      <c r="U155" s="12"/>
      <c r="V155" s="12"/>
      <c r="W155" s="16"/>
    </row>
    <row r="156" spans="1:23">
      <c r="A156" t="s">
        <v>152</v>
      </c>
      <c r="D156" s="13">
        <v>1919.49</v>
      </c>
      <c r="E156" s="18">
        <f t="shared" si="6"/>
        <v>1925.89</v>
      </c>
      <c r="G156" s="29"/>
      <c r="I156" s="40"/>
      <c r="J156" s="9"/>
      <c r="M156" s="9"/>
      <c r="U156" s="12"/>
      <c r="V156" s="12"/>
      <c r="W156" s="16"/>
    </row>
    <row r="157" spans="1:23">
      <c r="A157" t="s">
        <v>153</v>
      </c>
      <c r="D157" s="16">
        <v>1934.491</v>
      </c>
      <c r="E157" s="18">
        <f t="shared" si="6"/>
        <v>1940.8910000000001</v>
      </c>
      <c r="G157" s="29"/>
      <c r="I157" s="40"/>
      <c r="J157" s="9"/>
      <c r="M157" s="9"/>
      <c r="U157" s="12"/>
      <c r="V157" s="17"/>
      <c r="W157" s="16"/>
    </row>
    <row r="158" spans="1:23">
      <c r="A158" t="s">
        <v>154</v>
      </c>
      <c r="D158" s="16">
        <v>1949.4939999999999</v>
      </c>
      <c r="E158" s="18">
        <f t="shared" si="6"/>
        <v>1955.894</v>
      </c>
      <c r="G158" s="29"/>
      <c r="I158" s="40"/>
      <c r="J158" s="9"/>
      <c r="M158" s="9"/>
      <c r="U158" s="12"/>
      <c r="V158" s="17"/>
      <c r="W158" s="16"/>
    </row>
    <row r="159" spans="1:23">
      <c r="A159" t="s">
        <v>155</v>
      </c>
      <c r="D159" s="13">
        <v>1964.489</v>
      </c>
      <c r="E159" s="18">
        <f t="shared" si="6"/>
        <v>1970.8890000000001</v>
      </c>
      <c r="G159" s="29"/>
      <c r="I159" s="40"/>
      <c r="J159" s="9"/>
      <c r="M159" s="9"/>
      <c r="U159" s="12"/>
      <c r="V159" s="12"/>
      <c r="W159" s="16"/>
    </row>
    <row r="160" spans="1:23">
      <c r="A160" t="s">
        <v>156</v>
      </c>
      <c r="D160" s="13">
        <v>1979.4849999999999</v>
      </c>
      <c r="E160" s="18">
        <f t="shared" si="6"/>
        <v>1985.885</v>
      </c>
      <c r="G160" s="29"/>
      <c r="I160" s="40"/>
      <c r="J160" s="9"/>
      <c r="M160" s="9"/>
      <c r="U160" s="12"/>
      <c r="V160" s="12"/>
      <c r="W160" s="16"/>
    </row>
    <row r="161" spans="1:23">
      <c r="A161" t="s">
        <v>157</v>
      </c>
      <c r="D161" s="13">
        <v>1994.4870000000001</v>
      </c>
      <c r="E161" s="18">
        <f t="shared" si="6"/>
        <v>2000.8870000000002</v>
      </c>
      <c r="G161" s="29"/>
      <c r="I161" s="40"/>
      <c r="J161" s="9"/>
      <c r="M161" s="9"/>
      <c r="U161" s="12"/>
      <c r="V161" s="12"/>
      <c r="W161" s="16"/>
    </row>
    <row r="162" spans="1:23">
      <c r="A162" t="s">
        <v>158</v>
      </c>
      <c r="D162" s="13">
        <v>2009.492</v>
      </c>
      <c r="E162" s="18">
        <f t="shared" si="6"/>
        <v>2015.8920000000001</v>
      </c>
      <c r="G162" s="29"/>
      <c r="I162" s="40"/>
      <c r="J162" s="9"/>
      <c r="M162" s="9"/>
      <c r="U162" s="12"/>
      <c r="V162" s="12"/>
      <c r="W162" s="16"/>
    </row>
    <row r="163" spans="1:23">
      <c r="A163" t="s">
        <v>159</v>
      </c>
      <c r="D163" s="13">
        <v>2024.492</v>
      </c>
      <c r="E163" s="18">
        <f t="shared" si="6"/>
        <v>2030.8920000000001</v>
      </c>
      <c r="G163" s="29"/>
      <c r="I163" s="40"/>
      <c r="J163" s="9"/>
      <c r="M163" s="9"/>
      <c r="U163" s="12"/>
      <c r="V163" s="12"/>
      <c r="W163" s="16"/>
    </row>
    <row r="164" spans="1:23">
      <c r="A164" t="s">
        <v>160</v>
      </c>
      <c r="D164" s="13">
        <v>2039.4880000000001</v>
      </c>
      <c r="E164" s="18">
        <f t="shared" si="6"/>
        <v>2045.8880000000001</v>
      </c>
      <c r="G164" s="29"/>
      <c r="I164" s="40"/>
      <c r="J164" s="9"/>
      <c r="M164" s="9"/>
      <c r="U164" s="12"/>
      <c r="V164" s="12"/>
      <c r="W164" s="16"/>
    </row>
    <row r="165" spans="1:23">
      <c r="A165" t="s">
        <v>161</v>
      </c>
      <c r="D165" s="13">
        <v>2054.4830000000002</v>
      </c>
      <c r="E165" s="18">
        <f t="shared" si="6"/>
        <v>2060.8830000000003</v>
      </c>
      <c r="G165" s="29"/>
      <c r="I165" s="40"/>
      <c r="J165" s="9"/>
      <c r="M165" s="9"/>
      <c r="U165" s="12"/>
      <c r="V165" s="12"/>
      <c r="W165" s="16"/>
    </row>
    <row r="166" spans="1:23">
      <c r="A166" t="s">
        <v>162</v>
      </c>
      <c r="D166" s="13">
        <v>2069.4929999999999</v>
      </c>
      <c r="E166" s="18">
        <f t="shared" si="6"/>
        <v>2075.893</v>
      </c>
      <c r="G166" s="29"/>
      <c r="I166" s="40"/>
      <c r="J166" s="9"/>
      <c r="M166" s="9"/>
      <c r="U166" s="12"/>
      <c r="V166" s="12"/>
      <c r="W166" s="16"/>
    </row>
    <row r="167" spans="1:23">
      <c r="A167" t="s">
        <v>163</v>
      </c>
      <c r="D167" s="13">
        <v>2084.4960000000001</v>
      </c>
      <c r="E167" s="18">
        <f t="shared" si="6"/>
        <v>2090.8960000000002</v>
      </c>
      <c r="G167" s="29"/>
      <c r="I167" s="40"/>
      <c r="J167" s="9"/>
      <c r="M167" s="9"/>
      <c r="U167" s="12"/>
      <c r="V167" s="12"/>
      <c r="W167" s="16"/>
    </row>
    <row r="168" spans="1:23">
      <c r="A168" t="s">
        <v>164</v>
      </c>
      <c r="B168" s="21"/>
      <c r="C168" s="21"/>
      <c r="D168" s="13">
        <v>2099.4969999999998</v>
      </c>
      <c r="E168" s="18">
        <f t="shared" si="6"/>
        <v>2105.8969999999999</v>
      </c>
      <c r="G168" s="30"/>
      <c r="I168" s="40"/>
      <c r="J168" s="9"/>
      <c r="M168" s="9"/>
      <c r="U168" s="12"/>
      <c r="V168" s="12"/>
      <c r="W168" s="16"/>
    </row>
    <row r="169" spans="1:23">
      <c r="A169" s="21" t="str">
        <f>A13</f>
        <v>GPS07N</v>
      </c>
      <c r="D169" s="17">
        <f>D13</f>
        <v>2101.5866000000001</v>
      </c>
      <c r="E169" s="17">
        <f>D169+6.4</f>
        <v>2107.9866000000002</v>
      </c>
      <c r="G169" s="30"/>
      <c r="I169" s="43"/>
      <c r="J169" s="9"/>
      <c r="M169" s="9"/>
      <c r="U169" s="12"/>
      <c r="V169" s="12"/>
      <c r="W169" s="16"/>
    </row>
    <row r="170" spans="1:23">
      <c r="A170" t="s">
        <v>165</v>
      </c>
      <c r="D170" s="13">
        <v>2114.4879999999998</v>
      </c>
      <c r="E170" s="18">
        <f t="shared" si="6"/>
        <v>2120.8879999999999</v>
      </c>
      <c r="G170" s="29"/>
      <c r="I170" s="40"/>
      <c r="J170" s="9"/>
      <c r="M170" s="9"/>
      <c r="U170" s="12"/>
      <c r="V170" s="12"/>
      <c r="W170" s="16"/>
    </row>
    <row r="171" spans="1:23">
      <c r="A171" t="s">
        <v>166</v>
      </c>
      <c r="D171" s="13">
        <v>2129.4899999999998</v>
      </c>
      <c r="E171" s="18">
        <f t="shared" si="6"/>
        <v>2135.89</v>
      </c>
      <c r="G171" s="29"/>
      <c r="I171" s="40"/>
      <c r="J171" s="9"/>
      <c r="M171" s="9"/>
      <c r="T171" s="12"/>
      <c r="U171" s="12"/>
      <c r="V171" s="12"/>
      <c r="W171" s="16"/>
    </row>
    <row r="172" spans="1:23">
      <c r="A172" t="s">
        <v>167</v>
      </c>
      <c r="D172" s="13">
        <v>2144.4929999999999</v>
      </c>
      <c r="E172" s="18">
        <f t="shared" si="6"/>
        <v>2150.893</v>
      </c>
      <c r="G172" s="29"/>
      <c r="I172" s="40"/>
      <c r="J172" s="9"/>
      <c r="M172" s="9"/>
      <c r="T172" s="12"/>
      <c r="U172" s="17"/>
      <c r="V172" s="12"/>
      <c r="W172" s="16"/>
    </row>
    <row r="173" spans="1:23">
      <c r="A173" t="s">
        <v>168</v>
      </c>
      <c r="D173" s="13">
        <v>2159.491</v>
      </c>
      <c r="E173" s="18">
        <f t="shared" si="6"/>
        <v>2165.8910000000001</v>
      </c>
      <c r="G173" s="29"/>
      <c r="I173" s="40"/>
      <c r="J173" s="9"/>
      <c r="M173" s="9"/>
      <c r="T173" s="12"/>
      <c r="U173" s="17"/>
      <c r="V173" s="12"/>
      <c r="W173" s="16"/>
    </row>
    <row r="174" spans="1:23">
      <c r="A174" t="s">
        <v>169</v>
      </c>
      <c r="D174" s="13">
        <v>2174.489</v>
      </c>
      <c r="E174" s="18">
        <f t="shared" si="6"/>
        <v>2180.8890000000001</v>
      </c>
      <c r="G174" s="29"/>
      <c r="I174" s="40"/>
      <c r="J174" s="9"/>
      <c r="M174" s="9"/>
      <c r="T174" s="12"/>
      <c r="U174" s="17"/>
      <c r="V174" s="12"/>
      <c r="W174" s="16"/>
    </row>
    <row r="175" spans="1:23">
      <c r="A175" t="s">
        <v>170</v>
      </c>
      <c r="D175" s="13">
        <v>2189.4949999999999</v>
      </c>
      <c r="E175" s="18">
        <f t="shared" si="6"/>
        <v>2195.895</v>
      </c>
      <c r="G175" s="29"/>
      <c r="I175" s="40"/>
      <c r="J175" s="9"/>
      <c r="M175" s="9"/>
      <c r="T175" s="12"/>
      <c r="U175" s="17"/>
      <c r="V175" s="12"/>
      <c r="W175" s="16"/>
    </row>
    <row r="176" spans="1:23">
      <c r="A176" t="s">
        <v>171</v>
      </c>
      <c r="D176" s="13">
        <v>2204.4899999999998</v>
      </c>
      <c r="E176" s="18">
        <f t="shared" si="6"/>
        <v>2210.89</v>
      </c>
      <c r="G176" s="29"/>
      <c r="I176" s="40"/>
      <c r="J176" s="9"/>
      <c r="M176" s="9"/>
      <c r="T176" s="12"/>
      <c r="U176" s="12"/>
      <c r="V176" s="12"/>
      <c r="W176" s="16"/>
    </row>
    <row r="177" spans="1:23">
      <c r="A177" t="s">
        <v>172</v>
      </c>
      <c r="D177" s="13">
        <v>2219.5</v>
      </c>
      <c r="E177" s="18">
        <f t="shared" si="6"/>
        <v>2225.9</v>
      </c>
      <c r="G177" s="29"/>
      <c r="I177" s="40"/>
      <c r="J177" s="9"/>
      <c r="L177" s="29"/>
      <c r="M177" s="9"/>
      <c r="T177" s="12"/>
      <c r="U177" s="12"/>
      <c r="V177" s="12"/>
      <c r="W177" s="16"/>
    </row>
    <row r="178" spans="1:23">
      <c r="A178" t="s">
        <v>173</v>
      </c>
      <c r="D178" s="13">
        <v>2234.5039999999999</v>
      </c>
      <c r="E178" s="18">
        <f t="shared" si="6"/>
        <v>2240.904</v>
      </c>
      <c r="G178" s="29"/>
      <c r="I178" s="40"/>
      <c r="J178" s="9"/>
      <c r="L178" s="29"/>
      <c r="M178" s="9"/>
      <c r="T178" s="12"/>
      <c r="U178" s="17"/>
      <c r="V178" s="17"/>
      <c r="W178" s="16"/>
    </row>
    <row r="179" spans="1:23">
      <c r="A179" t="s">
        <v>174</v>
      </c>
      <c r="D179" s="16">
        <v>2249.4789999999998</v>
      </c>
      <c r="E179" s="18">
        <f t="shared" si="6"/>
        <v>2255.8789999999999</v>
      </c>
      <c r="G179" s="29"/>
      <c r="I179" s="40"/>
      <c r="J179" s="9"/>
      <c r="L179" s="29"/>
      <c r="M179" s="9"/>
      <c r="T179" s="12"/>
      <c r="U179" s="17"/>
      <c r="V179" s="17"/>
      <c r="W179" s="16"/>
    </row>
    <row r="180" spans="1:23">
      <c r="A180" t="s">
        <v>175</v>
      </c>
      <c r="D180" s="16">
        <v>2264.473</v>
      </c>
      <c r="E180" s="18">
        <f t="shared" si="6"/>
        <v>2270.873</v>
      </c>
      <c r="I180" s="40"/>
      <c r="J180" s="9"/>
      <c r="L180" s="29"/>
      <c r="M180" s="9"/>
      <c r="T180" s="12"/>
      <c r="U180" s="17"/>
      <c r="V180" s="12"/>
      <c r="W180" s="16"/>
    </row>
    <row r="181" spans="1:23">
      <c r="A181" t="s">
        <v>176</v>
      </c>
      <c r="D181" s="13">
        <v>2279.4870000000001</v>
      </c>
      <c r="E181" s="18">
        <f t="shared" si="6"/>
        <v>2285.8870000000002</v>
      </c>
      <c r="I181" s="40"/>
      <c r="J181" s="9"/>
      <c r="L181" s="29"/>
      <c r="M181" s="9"/>
      <c r="T181" s="12"/>
      <c r="U181" s="12"/>
      <c r="V181" s="12"/>
      <c r="W181" s="16"/>
    </row>
    <row r="182" spans="1:23">
      <c r="A182" t="s">
        <v>177</v>
      </c>
      <c r="D182" s="13">
        <v>2294.4830000000002</v>
      </c>
      <c r="E182" s="18">
        <f t="shared" si="6"/>
        <v>2300.8830000000003</v>
      </c>
      <c r="I182" s="40"/>
      <c r="J182" s="9"/>
      <c r="L182" s="29"/>
      <c r="M182" s="9"/>
      <c r="U182" s="12"/>
      <c r="V182" s="12"/>
      <c r="W182" s="16"/>
    </row>
    <row r="183" spans="1:23">
      <c r="A183" t="s">
        <v>178</v>
      </c>
      <c r="D183" s="13">
        <v>2309.491</v>
      </c>
      <c r="E183" s="18">
        <f t="shared" si="6"/>
        <v>2315.8910000000001</v>
      </c>
      <c r="I183" s="40"/>
      <c r="J183" s="9"/>
      <c r="L183" s="29"/>
      <c r="M183" s="9"/>
      <c r="U183" s="12"/>
      <c r="V183" s="12"/>
      <c r="W183" s="16"/>
    </row>
    <row r="184" spans="1:23">
      <c r="A184" t="s">
        <v>179</v>
      </c>
      <c r="D184" s="13">
        <v>2324.489</v>
      </c>
      <c r="E184" s="18">
        <f t="shared" si="6"/>
        <v>2330.8890000000001</v>
      </c>
      <c r="I184" s="40"/>
      <c r="J184" s="9"/>
      <c r="L184" s="29"/>
      <c r="M184" s="9"/>
      <c r="U184" s="12"/>
      <c r="V184" s="12"/>
      <c r="W184" s="16"/>
    </row>
    <row r="185" spans="1:23">
      <c r="A185" t="s">
        <v>180</v>
      </c>
      <c r="D185" s="13">
        <v>2339.489</v>
      </c>
      <c r="E185" s="18">
        <f t="shared" si="6"/>
        <v>2345.8890000000001</v>
      </c>
      <c r="I185" s="40"/>
      <c r="J185" s="9"/>
      <c r="L185" s="29"/>
      <c r="M185" s="9"/>
      <c r="U185" s="12"/>
      <c r="V185" s="12"/>
      <c r="W185" s="16"/>
    </row>
    <row r="186" spans="1:23">
      <c r="A186" t="s">
        <v>181</v>
      </c>
      <c r="D186" s="13">
        <v>2354.482</v>
      </c>
      <c r="E186" s="18">
        <f t="shared" si="6"/>
        <v>2360.8820000000001</v>
      </c>
      <c r="I186" s="40"/>
      <c r="J186" s="9"/>
      <c r="L186" s="29"/>
      <c r="M186" s="9"/>
      <c r="U186" s="12"/>
      <c r="V186" s="12"/>
      <c r="W186" s="16"/>
    </row>
    <row r="187" spans="1:23">
      <c r="A187" t="s">
        <v>182</v>
      </c>
      <c r="D187" s="13">
        <v>2369.491</v>
      </c>
      <c r="E187" s="18">
        <f t="shared" si="6"/>
        <v>2375.8910000000001</v>
      </c>
      <c r="I187" s="40"/>
      <c r="J187" s="9"/>
      <c r="L187" s="29"/>
      <c r="M187" s="9"/>
      <c r="U187" s="12"/>
      <c r="V187" s="12"/>
      <c r="W187" s="16"/>
    </row>
    <row r="188" spans="1:23">
      <c r="A188" t="s">
        <v>183</v>
      </c>
      <c r="D188" s="13">
        <v>2384.4859999999999</v>
      </c>
      <c r="E188" s="18">
        <f t="shared" si="6"/>
        <v>2390.886</v>
      </c>
      <c r="I188" s="40"/>
      <c r="J188" s="9"/>
      <c r="L188" s="29"/>
      <c r="M188" s="9"/>
      <c r="U188" s="12"/>
      <c r="V188" s="12"/>
      <c r="W188" s="16"/>
    </row>
    <row r="189" spans="1:23" s="21" customFormat="1">
      <c r="A189" t="s">
        <v>184</v>
      </c>
      <c r="D189" s="13">
        <v>2399.4929999999999</v>
      </c>
      <c r="E189" s="18">
        <f t="shared" si="6"/>
        <v>2405.893</v>
      </c>
      <c r="G189" s="30"/>
      <c r="I189" s="40"/>
      <c r="J189" s="9"/>
      <c r="L189" s="44"/>
      <c r="M189" s="9"/>
      <c r="U189" s="22"/>
      <c r="V189" s="22"/>
      <c r="W189" s="16"/>
    </row>
    <row r="190" spans="1:23">
      <c r="A190" s="21" t="str">
        <f>A14</f>
        <v>GPS08N</v>
      </c>
      <c r="D190" s="17">
        <f>D14</f>
        <v>2401.5763000000002</v>
      </c>
      <c r="E190" s="17">
        <f>D190+6.4</f>
        <v>2407.9763000000003</v>
      </c>
      <c r="G190" s="30"/>
      <c r="I190" s="43"/>
      <c r="J190" s="9"/>
      <c r="M190" s="9"/>
      <c r="U190" s="12"/>
      <c r="V190" s="12"/>
      <c r="W190" s="16"/>
    </row>
    <row r="191" spans="1:23">
      <c r="A191" t="s">
        <v>185</v>
      </c>
      <c r="D191" s="13">
        <v>2414.4879999999998</v>
      </c>
      <c r="E191" s="18">
        <f t="shared" si="6"/>
        <v>2420.8879999999999</v>
      </c>
      <c r="I191" s="40"/>
      <c r="J191" s="9"/>
      <c r="M191" s="9"/>
      <c r="U191" s="12"/>
      <c r="V191" s="12"/>
      <c r="W191" s="16"/>
    </row>
    <row r="192" spans="1:23">
      <c r="A192" t="s">
        <v>186</v>
      </c>
      <c r="D192" s="13">
        <v>2429.4899999999998</v>
      </c>
      <c r="E192" s="18">
        <f t="shared" si="6"/>
        <v>2435.89</v>
      </c>
      <c r="I192" s="40"/>
      <c r="J192" s="9"/>
      <c r="M192" s="9"/>
      <c r="U192" s="12"/>
      <c r="V192" s="12"/>
      <c r="W192" s="16"/>
    </row>
    <row r="193" spans="1:23">
      <c r="A193" t="s">
        <v>187</v>
      </c>
      <c r="D193" s="13">
        <v>2444.4879999999998</v>
      </c>
      <c r="E193" s="18">
        <f t="shared" si="6"/>
        <v>2450.8879999999999</v>
      </c>
      <c r="I193" s="40"/>
      <c r="J193" s="9"/>
      <c r="M193" s="9"/>
      <c r="U193" s="12"/>
      <c r="V193" s="12"/>
      <c r="W193" s="16"/>
    </row>
    <row r="194" spans="1:23">
      <c r="A194" t="s">
        <v>188</v>
      </c>
      <c r="D194" s="13">
        <v>2459.4899999999998</v>
      </c>
      <c r="E194" s="18">
        <f t="shared" si="6"/>
        <v>2465.89</v>
      </c>
      <c r="I194" s="40"/>
      <c r="J194" s="9"/>
      <c r="M194" s="9"/>
      <c r="U194" s="12"/>
      <c r="V194" s="12"/>
      <c r="W194" s="16"/>
    </row>
    <row r="195" spans="1:23">
      <c r="A195" t="s">
        <v>189</v>
      </c>
      <c r="D195" s="13">
        <v>2474.4879999999998</v>
      </c>
      <c r="E195" s="18">
        <f t="shared" si="6"/>
        <v>2480.8879999999999</v>
      </c>
      <c r="I195" s="40"/>
      <c r="J195" s="9"/>
      <c r="M195" s="9"/>
      <c r="U195" s="12"/>
      <c r="V195" s="12"/>
      <c r="W195" s="16"/>
    </row>
    <row r="196" spans="1:23">
      <c r="A196" t="s">
        <v>190</v>
      </c>
      <c r="D196" s="16">
        <v>2489.4899999999998</v>
      </c>
      <c r="E196" s="18">
        <f t="shared" si="6"/>
        <v>2495.89</v>
      </c>
      <c r="I196" s="40"/>
      <c r="J196" s="9"/>
      <c r="M196" s="9"/>
      <c r="U196" s="12"/>
      <c r="V196" s="12"/>
      <c r="W196" s="16"/>
    </row>
    <row r="197" spans="1:23">
      <c r="A197" t="s">
        <v>191</v>
      </c>
      <c r="D197" s="16">
        <v>2504.4879999999998</v>
      </c>
      <c r="E197" s="18">
        <f t="shared" si="6"/>
        <v>2510.8879999999999</v>
      </c>
      <c r="I197" s="40"/>
      <c r="J197" s="9"/>
      <c r="M197" s="9"/>
      <c r="U197" s="12"/>
      <c r="V197" s="12"/>
      <c r="W197" s="16"/>
    </row>
    <row r="198" spans="1:23">
      <c r="A198" t="s">
        <v>192</v>
      </c>
      <c r="D198" s="16">
        <v>2519.4960000000001</v>
      </c>
      <c r="E198" s="18">
        <f t="shared" si="6"/>
        <v>2525.8960000000002</v>
      </c>
      <c r="G198" s="29"/>
      <c r="I198" s="40"/>
      <c r="J198" s="9"/>
      <c r="M198" s="9"/>
      <c r="U198" s="12"/>
      <c r="V198" s="12"/>
      <c r="W198" s="16"/>
    </row>
    <row r="199" spans="1:23">
      <c r="A199" t="s">
        <v>193</v>
      </c>
      <c r="D199" s="16">
        <v>2534.4870000000001</v>
      </c>
      <c r="E199" s="18">
        <f t="shared" si="6"/>
        <v>2540.8870000000002</v>
      </c>
      <c r="G199" s="29"/>
      <c r="I199" s="40"/>
      <c r="J199" s="9"/>
      <c r="M199" s="9"/>
      <c r="U199" s="12"/>
      <c r="V199" s="12"/>
      <c r="W199" s="16"/>
    </row>
    <row r="200" spans="1:23">
      <c r="A200" t="s">
        <v>194</v>
      </c>
      <c r="D200" s="16">
        <v>2549.4810000000002</v>
      </c>
      <c r="E200" s="18">
        <f t="shared" si="6"/>
        <v>2555.8810000000003</v>
      </c>
      <c r="G200" s="29"/>
      <c r="I200" s="40"/>
      <c r="J200" s="9"/>
      <c r="M200" s="9"/>
      <c r="U200" s="12"/>
      <c r="V200" s="12"/>
      <c r="W200" s="16"/>
    </row>
    <row r="201" spans="1:23">
      <c r="A201" t="s">
        <v>195</v>
      </c>
      <c r="D201" s="16">
        <v>2564.4780000000001</v>
      </c>
      <c r="E201" s="18">
        <f t="shared" si="6"/>
        <v>2570.8780000000002</v>
      </c>
      <c r="G201" s="29"/>
      <c r="I201" s="40"/>
      <c r="J201" s="9"/>
      <c r="M201" s="9"/>
      <c r="U201" s="12"/>
      <c r="V201" s="12"/>
      <c r="W201" s="16"/>
    </row>
    <row r="202" spans="1:23">
      <c r="A202" t="s">
        <v>196</v>
      </c>
      <c r="D202" s="16">
        <v>2579.4940000000001</v>
      </c>
      <c r="E202" s="18">
        <f t="shared" si="6"/>
        <v>2585.8940000000002</v>
      </c>
      <c r="G202" s="29"/>
      <c r="I202" s="40"/>
      <c r="J202" s="9"/>
      <c r="M202" s="9"/>
      <c r="U202" s="12"/>
      <c r="V202" s="12"/>
      <c r="W202" s="16"/>
    </row>
    <row r="203" spans="1:23">
      <c r="A203" t="s">
        <v>197</v>
      </c>
      <c r="D203" s="13">
        <v>2594.4879999999998</v>
      </c>
      <c r="E203" s="18">
        <f t="shared" si="6"/>
        <v>2600.8879999999999</v>
      </c>
      <c r="G203" s="29"/>
      <c r="I203" s="40"/>
      <c r="J203" s="9"/>
      <c r="M203" s="9"/>
      <c r="U203" s="12"/>
      <c r="V203" s="12"/>
      <c r="W203" s="16"/>
    </row>
    <row r="204" spans="1:23">
      <c r="A204" t="s">
        <v>198</v>
      </c>
      <c r="D204" s="13">
        <v>2609.4810000000002</v>
      </c>
      <c r="E204" s="18">
        <f t="shared" si="6"/>
        <v>2615.8810000000003</v>
      </c>
      <c r="G204" s="29"/>
      <c r="I204" s="40"/>
      <c r="J204" s="9"/>
      <c r="M204" s="9"/>
      <c r="U204" s="12"/>
      <c r="V204" s="12"/>
      <c r="W204" s="16"/>
    </row>
    <row r="205" spans="1:23">
      <c r="A205" t="s">
        <v>199</v>
      </c>
      <c r="D205" s="16">
        <v>2624.4740000000002</v>
      </c>
      <c r="E205" s="18">
        <f t="shared" si="6"/>
        <v>2630.8740000000003</v>
      </c>
      <c r="G205" s="29"/>
      <c r="I205" s="40"/>
      <c r="J205" s="9"/>
      <c r="M205" s="9"/>
      <c r="U205" s="12"/>
      <c r="V205" s="12"/>
      <c r="W205" s="16"/>
    </row>
    <row r="206" spans="1:23">
      <c r="A206" t="s">
        <v>200</v>
      </c>
      <c r="D206" s="16">
        <v>2639.4969999999998</v>
      </c>
      <c r="E206" s="18">
        <f t="shared" si="6"/>
        <v>2645.8969999999999</v>
      </c>
      <c r="G206" s="29"/>
      <c r="I206" s="40"/>
      <c r="J206" s="9"/>
      <c r="M206" s="9"/>
      <c r="U206" s="12"/>
      <c r="V206" s="12"/>
      <c r="W206" s="16"/>
    </row>
    <row r="207" spans="1:23">
      <c r="A207" t="s">
        <v>201</v>
      </c>
      <c r="D207" s="16">
        <v>2654.4920000000002</v>
      </c>
      <c r="E207" s="18">
        <f t="shared" si="6"/>
        <v>2660.8920000000003</v>
      </c>
      <c r="G207" s="29"/>
      <c r="I207" s="40"/>
      <c r="J207" s="9"/>
      <c r="M207" s="9"/>
      <c r="U207" s="12"/>
      <c r="V207" s="12"/>
      <c r="W207" s="16"/>
    </row>
    <row r="208" spans="1:23">
      <c r="A208" t="s">
        <v>202</v>
      </c>
      <c r="D208" s="16">
        <v>2669.4870000000001</v>
      </c>
      <c r="E208" s="18">
        <f t="shared" si="6"/>
        <v>2675.8870000000002</v>
      </c>
      <c r="G208" s="29"/>
      <c r="I208" s="40"/>
      <c r="J208" s="9"/>
      <c r="M208" s="9"/>
      <c r="U208" s="12"/>
      <c r="V208" s="12"/>
      <c r="W208" s="16"/>
    </row>
    <row r="209" spans="1:23">
      <c r="A209" t="s">
        <v>203</v>
      </c>
      <c r="D209" s="16">
        <v>2684.4859999999999</v>
      </c>
      <c r="E209" s="18">
        <f t="shared" si="6"/>
        <v>2690.886</v>
      </c>
      <c r="G209" s="29"/>
      <c r="I209" s="40"/>
      <c r="J209" s="9"/>
      <c r="M209" s="9"/>
      <c r="U209" s="12"/>
      <c r="V209" s="12"/>
      <c r="W209" s="16"/>
    </row>
    <row r="210" spans="1:23">
      <c r="A210" t="s">
        <v>204</v>
      </c>
      <c r="B210" s="21"/>
      <c r="C210" s="21"/>
      <c r="D210" s="13">
        <v>2699.4960000000001</v>
      </c>
      <c r="E210" s="18">
        <f t="shared" si="6"/>
        <v>2705.8960000000002</v>
      </c>
      <c r="G210" s="30"/>
      <c r="I210" s="40"/>
      <c r="J210" s="9"/>
      <c r="M210" s="9"/>
      <c r="U210" s="12"/>
      <c r="V210" s="12"/>
      <c r="W210" s="16"/>
    </row>
    <row r="211" spans="1:23">
      <c r="A211" s="21" t="str">
        <f>A15</f>
        <v>GPS09N</v>
      </c>
      <c r="D211" s="17">
        <f>D15</f>
        <v>2701.5834</v>
      </c>
      <c r="E211" s="17">
        <f>D211+6.4</f>
        <v>2707.9834000000001</v>
      </c>
      <c r="G211" s="30"/>
      <c r="I211" s="43"/>
      <c r="J211" s="9"/>
      <c r="M211" s="9"/>
      <c r="U211" s="12"/>
      <c r="V211" s="12"/>
      <c r="W211" s="16"/>
    </row>
    <row r="212" spans="1:23">
      <c r="A212" t="s">
        <v>205</v>
      </c>
      <c r="D212" s="13">
        <v>2714.4920000000002</v>
      </c>
      <c r="E212" s="18">
        <f t="shared" si="6"/>
        <v>2720.8920000000003</v>
      </c>
      <c r="G212" s="29"/>
      <c r="I212" s="40"/>
      <c r="J212" s="9"/>
      <c r="M212" s="9"/>
      <c r="U212" s="12"/>
      <c r="V212" s="12"/>
      <c r="W212" s="16"/>
    </row>
    <row r="213" spans="1:23">
      <c r="A213" t="s">
        <v>206</v>
      </c>
      <c r="D213" s="13">
        <v>2729.49</v>
      </c>
      <c r="E213" s="18">
        <f t="shared" si="6"/>
        <v>2735.89</v>
      </c>
      <c r="G213" s="29"/>
      <c r="I213" s="40"/>
      <c r="J213" s="9"/>
      <c r="M213" s="9"/>
      <c r="U213" s="12"/>
      <c r="V213" s="12"/>
      <c r="W213" s="16"/>
    </row>
    <row r="214" spans="1:23">
      <c r="A214" t="s">
        <v>207</v>
      </c>
      <c r="D214" s="13">
        <v>2744.489</v>
      </c>
      <c r="E214" s="18">
        <f t="shared" ref="E214:E234" si="7">D214+6.4</f>
        <v>2750.8890000000001</v>
      </c>
      <c r="G214" s="29"/>
      <c r="I214" s="40"/>
      <c r="J214" s="9"/>
      <c r="M214" s="9"/>
      <c r="U214" s="12"/>
      <c r="V214" s="12"/>
      <c r="W214" s="16"/>
    </row>
    <row r="215" spans="1:23">
      <c r="A215" t="s">
        <v>208</v>
      </c>
      <c r="D215" s="13">
        <v>2759.4839999999999</v>
      </c>
      <c r="E215" s="18">
        <f t="shared" si="7"/>
        <v>2765.884</v>
      </c>
      <c r="G215" s="29"/>
      <c r="I215" s="40"/>
      <c r="J215" s="9"/>
      <c r="M215" s="9"/>
      <c r="U215" s="12"/>
      <c r="V215" s="12"/>
      <c r="W215" s="16"/>
    </row>
    <row r="216" spans="1:23">
      <c r="A216" t="s">
        <v>209</v>
      </c>
      <c r="D216" s="13">
        <v>2774.4769999999999</v>
      </c>
      <c r="E216" s="18">
        <f t="shared" si="7"/>
        <v>2780.877</v>
      </c>
      <c r="G216" s="29"/>
      <c r="I216" s="40"/>
      <c r="J216" s="9"/>
      <c r="M216" s="9"/>
      <c r="U216" s="12"/>
      <c r="V216" s="12"/>
      <c r="W216" s="16"/>
    </row>
    <row r="217" spans="1:23">
      <c r="A217" t="s">
        <v>210</v>
      </c>
      <c r="D217" s="13">
        <v>2789.4920000000002</v>
      </c>
      <c r="E217" s="18">
        <f t="shared" si="7"/>
        <v>2795.8920000000003</v>
      </c>
      <c r="G217" s="29"/>
      <c r="I217" s="40"/>
      <c r="J217" s="9"/>
      <c r="M217" s="9"/>
      <c r="U217" s="12"/>
      <c r="V217" s="12"/>
      <c r="W217" s="16"/>
    </row>
    <row r="218" spans="1:23">
      <c r="A218" t="s">
        <v>211</v>
      </c>
      <c r="D218" s="16">
        <v>2804.4839999999999</v>
      </c>
      <c r="E218" s="18">
        <f t="shared" si="7"/>
        <v>2810.884</v>
      </c>
      <c r="G218" s="29"/>
      <c r="I218" s="40"/>
      <c r="J218" s="9"/>
      <c r="M218" s="9"/>
      <c r="U218" s="12"/>
      <c r="V218" s="12"/>
      <c r="W218" s="16"/>
    </row>
    <row r="219" spans="1:23">
      <c r="A219" t="s">
        <v>212</v>
      </c>
      <c r="D219" s="13">
        <v>2819.4929999999999</v>
      </c>
      <c r="E219" s="18">
        <f t="shared" si="7"/>
        <v>2825.893</v>
      </c>
      <c r="I219" s="40"/>
      <c r="J219" s="9"/>
      <c r="M219" s="9"/>
      <c r="U219" s="12"/>
      <c r="V219" s="12"/>
      <c r="W219" s="16"/>
    </row>
    <row r="220" spans="1:23">
      <c r="A220" t="s">
        <v>213</v>
      </c>
      <c r="D220" s="13">
        <v>2834.491</v>
      </c>
      <c r="E220" s="18">
        <f t="shared" si="7"/>
        <v>2840.8910000000001</v>
      </c>
      <c r="I220" s="40"/>
      <c r="J220" s="9"/>
      <c r="M220" s="9"/>
      <c r="U220" s="12"/>
      <c r="V220" s="12"/>
      <c r="W220" s="16"/>
    </row>
    <row r="221" spans="1:23">
      <c r="A221" t="s">
        <v>214</v>
      </c>
      <c r="D221" s="13">
        <v>2849.5039999999999</v>
      </c>
      <c r="E221" s="18">
        <f t="shared" si="7"/>
        <v>2855.904</v>
      </c>
      <c r="I221" s="40"/>
      <c r="J221" s="9"/>
      <c r="M221" s="9"/>
      <c r="U221" s="12"/>
      <c r="V221" s="12"/>
      <c r="W221" s="16"/>
    </row>
    <row r="222" spans="1:23">
      <c r="A222" t="s">
        <v>215</v>
      </c>
      <c r="D222" s="13">
        <v>2864.4989999999998</v>
      </c>
      <c r="E222" s="18">
        <f t="shared" si="7"/>
        <v>2870.8989999999999</v>
      </c>
      <c r="I222" s="40"/>
      <c r="J222" s="9"/>
      <c r="M222" s="9"/>
      <c r="U222" s="12"/>
      <c r="V222" s="12"/>
      <c r="W222" s="16"/>
    </row>
    <row r="223" spans="1:23">
      <c r="A223" t="s">
        <v>216</v>
      </c>
      <c r="D223" s="13">
        <v>2879.4830000000002</v>
      </c>
      <c r="E223" s="18">
        <f t="shared" si="7"/>
        <v>2885.8830000000003</v>
      </c>
      <c r="I223" s="40"/>
      <c r="J223" s="9"/>
      <c r="M223" s="9"/>
      <c r="U223" s="12"/>
      <c r="V223" s="12"/>
      <c r="W223" s="16"/>
    </row>
    <row r="224" spans="1:23">
      <c r="A224" t="s">
        <v>217</v>
      </c>
      <c r="D224" s="13">
        <v>2894.462</v>
      </c>
      <c r="E224" s="18">
        <f t="shared" si="7"/>
        <v>2900.8620000000001</v>
      </c>
      <c r="I224" s="40">
        <f>'[16]libretto misure'!$P$13</f>
        <v>-0.44869999999999999</v>
      </c>
      <c r="J224" s="9">
        <f t="shared" ref="J224:J234" si="8">I224*500</f>
        <v>-224.35</v>
      </c>
      <c r="M224" s="9"/>
      <c r="U224" s="12"/>
      <c r="V224" s="12"/>
      <c r="W224" s="16"/>
    </row>
    <row r="225" spans="1:23">
      <c r="A225" t="s">
        <v>218</v>
      </c>
      <c r="B225" s="21"/>
      <c r="C225" s="21"/>
      <c r="D225" s="13">
        <v>2909.4879999999998</v>
      </c>
      <c r="E225" s="18">
        <f t="shared" si="7"/>
        <v>2915.8879999999999</v>
      </c>
      <c r="I225" s="40">
        <f>'[16]libretto misure'!$P$16</f>
        <v>-0.44872500000000004</v>
      </c>
      <c r="J225" s="9">
        <f t="shared" si="8"/>
        <v>-224.36250000000001</v>
      </c>
      <c r="M225" s="9"/>
      <c r="U225" s="12"/>
      <c r="V225" s="12"/>
      <c r="W225" s="16"/>
    </row>
    <row r="226" spans="1:23">
      <c r="A226" s="21" t="str">
        <f>A16</f>
        <v>GPS10N</v>
      </c>
      <c r="D226" s="17">
        <f>D16</f>
        <v>2911.6025</v>
      </c>
      <c r="E226" s="17">
        <f>D226+6.4</f>
        <v>2918.0025000000001</v>
      </c>
      <c r="G226" s="30">
        <f>'rilievo iniziale 2001 '!G226+B16-'rilievo iniziale 2001 '!B16</f>
        <v>-0.42724930840000042</v>
      </c>
      <c r="I226" s="43">
        <f>'[16]libretto misure'!$P$17</f>
        <v>-0.44434499999999988</v>
      </c>
      <c r="J226" s="9">
        <f t="shared" si="8"/>
        <v>-222.17249999999993</v>
      </c>
      <c r="L226" s="40"/>
      <c r="M226" s="9">
        <f>G226*500</f>
        <v>-213.62465420000021</v>
      </c>
      <c r="U226" s="12"/>
      <c r="V226" s="12"/>
      <c r="W226" s="16"/>
    </row>
    <row r="227" spans="1:23">
      <c r="A227" t="s">
        <v>219</v>
      </c>
      <c r="D227" s="13">
        <v>2924.4780000000001</v>
      </c>
      <c r="E227" s="18">
        <f t="shared" si="7"/>
        <v>2930.8780000000002</v>
      </c>
      <c r="I227" s="40">
        <f>'[16]libretto misure'!$P$19</f>
        <v>-0.44839000000000001</v>
      </c>
      <c r="J227" s="9">
        <f t="shared" si="8"/>
        <v>-224.19499999999999</v>
      </c>
      <c r="M227" s="9"/>
      <c r="U227" s="12"/>
      <c r="V227" s="12"/>
      <c r="W227" s="16"/>
    </row>
    <row r="228" spans="1:23">
      <c r="A228" t="s">
        <v>220</v>
      </c>
      <c r="D228" s="13">
        <v>2939.4760000000001</v>
      </c>
      <c r="E228" s="18">
        <f t="shared" si="7"/>
        <v>2945.8760000000002</v>
      </c>
      <c r="I228" s="40">
        <f>'[16]libretto misure'!$P$21</f>
        <v>-0.44324999999999981</v>
      </c>
      <c r="J228" s="9">
        <f t="shared" si="8"/>
        <v>-221.62499999999991</v>
      </c>
      <c r="M228" s="9"/>
      <c r="U228" s="12"/>
      <c r="V228" s="12"/>
      <c r="W228" s="16"/>
    </row>
    <row r="229" spans="1:23">
      <c r="A229" t="s">
        <v>221</v>
      </c>
      <c r="D229" s="13">
        <v>2954.4769999999999</v>
      </c>
      <c r="E229" s="18">
        <f t="shared" si="7"/>
        <v>2960.877</v>
      </c>
      <c r="I229" s="40">
        <f>'[16]libretto misure'!$P$23</f>
        <v>-0.44654749999999982</v>
      </c>
      <c r="J229" s="9">
        <f t="shared" si="8"/>
        <v>-223.27374999999992</v>
      </c>
      <c r="M229" s="9"/>
      <c r="U229" s="12"/>
      <c r="V229" s="12"/>
      <c r="W229" s="16"/>
    </row>
    <row r="230" spans="1:23">
      <c r="A230" t="s">
        <v>222</v>
      </c>
      <c r="D230" s="16">
        <v>2969.4929999999999</v>
      </c>
      <c r="E230" s="18">
        <f t="shared" si="7"/>
        <v>2975.893</v>
      </c>
      <c r="I230" s="40">
        <f>'[16]libretto misure'!$P$25</f>
        <v>-0.4549625000000001</v>
      </c>
      <c r="J230" s="9">
        <f t="shared" si="8"/>
        <v>-227.48125000000005</v>
      </c>
      <c r="M230" s="9"/>
      <c r="U230" s="12"/>
      <c r="V230" s="12"/>
      <c r="W230" s="16"/>
    </row>
    <row r="231" spans="1:23">
      <c r="A231" t="s">
        <v>223</v>
      </c>
      <c r="D231" s="16">
        <v>2984.482</v>
      </c>
      <c r="E231" s="18">
        <f t="shared" si="7"/>
        <v>2990.8820000000001</v>
      </c>
      <c r="I231" s="40">
        <f>'[16]libretto misure'!$P$27</f>
        <v>-0.4559450000000001</v>
      </c>
      <c r="J231" s="9">
        <f t="shared" si="8"/>
        <v>-227.97250000000005</v>
      </c>
      <c r="U231" s="12"/>
      <c r="V231" s="12"/>
      <c r="W231" s="16"/>
    </row>
    <row r="232" spans="1:23">
      <c r="A232" t="s">
        <v>230</v>
      </c>
      <c r="D232" s="20">
        <v>2994.0230000000001</v>
      </c>
      <c r="E232" s="18">
        <f t="shared" si="7"/>
        <v>3000.4230000000002</v>
      </c>
      <c r="I232" s="40">
        <f>'[16]libretto misure'!$P$29</f>
        <v>-5.8222500000000399E-2</v>
      </c>
      <c r="J232" s="9">
        <f t="shared" si="8"/>
        <v>-29.111250000000201</v>
      </c>
      <c r="U232" s="12"/>
      <c r="V232" s="12"/>
      <c r="W232" s="16"/>
    </row>
    <row r="233" spans="1:23">
      <c r="A233" t="s">
        <v>231</v>
      </c>
      <c r="D233" s="20">
        <v>3000.0030000000002</v>
      </c>
      <c r="E233" s="18">
        <f t="shared" si="7"/>
        <v>3006.4030000000002</v>
      </c>
      <c r="I233" s="40">
        <f>'[16]libretto misure'!$P$31</f>
        <v>-6.9017500000000509E-2</v>
      </c>
      <c r="J233" s="9">
        <f t="shared" si="8"/>
        <v>-34.508750000000255</v>
      </c>
      <c r="U233" s="12"/>
      <c r="V233" s="12"/>
      <c r="W233" s="16"/>
    </row>
    <row r="234" spans="1:23">
      <c r="A234" t="s">
        <v>232</v>
      </c>
      <c r="D234">
        <v>3009.9969999999998</v>
      </c>
      <c r="E234" s="18">
        <f t="shared" si="7"/>
        <v>3016.3969999999999</v>
      </c>
      <c r="I234" s="40">
        <f>'[16]libretto misure'!$P$33</f>
        <v>-6.3125000000000431E-2</v>
      </c>
      <c r="J234" s="9">
        <f t="shared" si="8"/>
        <v>-31.562500000000217</v>
      </c>
      <c r="U234" s="12"/>
      <c r="V234" s="12"/>
    </row>
    <row r="235" spans="1:23">
      <c r="A235" s="2"/>
      <c r="C235" s="2"/>
      <c r="D235" s="2"/>
      <c r="E235" s="2"/>
      <c r="G235" s="28"/>
      <c r="I235" s="33"/>
      <c r="J235" s="32"/>
      <c r="K235" s="33"/>
      <c r="L235" s="32"/>
      <c r="M235" s="33"/>
      <c r="N235" s="32"/>
      <c r="O235" s="34"/>
      <c r="P235" s="32"/>
      <c r="Q235" s="35"/>
    </row>
    <row r="236" spans="1:23">
      <c r="C236" s="1"/>
      <c r="I236" s="32"/>
      <c r="J236" s="32"/>
      <c r="K236" s="36"/>
      <c r="L236" s="32"/>
      <c r="M236" s="32"/>
      <c r="N236" s="32"/>
      <c r="O236" s="4"/>
      <c r="P236" s="32"/>
      <c r="Q236" s="32"/>
    </row>
    <row r="237" spans="1:23">
      <c r="C237" s="1"/>
      <c r="I237" s="32"/>
      <c r="J237" s="32"/>
      <c r="K237" s="36"/>
      <c r="L237" s="32"/>
      <c r="M237" s="32"/>
      <c r="N237" s="32"/>
      <c r="O237" s="4"/>
      <c r="P237" s="32"/>
      <c r="Q237" s="32"/>
    </row>
    <row r="238" spans="1:23">
      <c r="C238" s="1"/>
      <c r="I238" s="32"/>
      <c r="J238" s="32"/>
      <c r="K238" s="36"/>
      <c r="L238" s="32"/>
      <c r="M238" s="32"/>
      <c r="N238" s="32"/>
      <c r="O238" s="4"/>
      <c r="P238" s="32"/>
      <c r="Q238" s="32"/>
    </row>
    <row r="239" spans="1:23">
      <c r="C239" s="1"/>
      <c r="I239" s="32"/>
      <c r="J239" s="32"/>
      <c r="K239" s="36"/>
      <c r="L239" s="32"/>
      <c r="M239" s="32"/>
      <c r="N239" s="32"/>
      <c r="O239" s="4"/>
      <c r="P239" s="32"/>
      <c r="Q239" s="32"/>
    </row>
    <row r="240" spans="1:23">
      <c r="C240" s="1"/>
      <c r="I240" s="32"/>
      <c r="J240" s="32"/>
      <c r="K240" s="36"/>
      <c r="L240" s="32"/>
      <c r="M240" s="32"/>
      <c r="N240" s="32"/>
      <c r="O240" s="4"/>
      <c r="P240" s="32"/>
      <c r="Q240" s="32"/>
    </row>
    <row r="241" spans="1:17">
      <c r="C241" s="3"/>
      <c r="I241" s="32"/>
      <c r="J241" s="32"/>
      <c r="K241" s="36"/>
      <c r="L241" s="32"/>
      <c r="M241" s="32"/>
      <c r="N241" s="32"/>
      <c r="O241" s="4"/>
      <c r="P241" s="32"/>
      <c r="Q241" s="32"/>
    </row>
    <row r="242" spans="1:17">
      <c r="C242" s="3"/>
      <c r="I242" s="32"/>
      <c r="J242" s="32"/>
      <c r="K242" s="37"/>
      <c r="L242" s="32"/>
      <c r="M242" s="32"/>
      <c r="N242" s="32"/>
      <c r="O242" s="32"/>
      <c r="P242" s="32"/>
      <c r="Q242" s="32"/>
    </row>
    <row r="243" spans="1:17">
      <c r="I243" s="32"/>
      <c r="J243" s="32"/>
      <c r="K243" s="38"/>
      <c r="L243" s="32"/>
      <c r="M243" s="32"/>
      <c r="N243" s="32"/>
      <c r="O243" s="32"/>
      <c r="P243" s="32"/>
      <c r="Q243" s="32"/>
    </row>
    <row r="244" spans="1:17">
      <c r="I244" s="32"/>
      <c r="J244" s="32"/>
      <c r="K244" s="32"/>
      <c r="L244" s="32"/>
      <c r="M244" s="32"/>
      <c r="N244" s="32"/>
      <c r="O244" s="5"/>
      <c r="P244" s="32"/>
      <c r="Q244" s="6"/>
    </row>
    <row r="245" spans="1:17">
      <c r="I245" s="32"/>
      <c r="J245" s="32"/>
      <c r="K245" s="32"/>
      <c r="L245" s="32"/>
      <c r="M245" s="32"/>
      <c r="N245" s="32"/>
      <c r="O245" s="5"/>
      <c r="P245" s="32"/>
      <c r="Q245" s="6"/>
    </row>
    <row r="246" spans="1:17">
      <c r="I246" s="32"/>
      <c r="J246" s="32"/>
      <c r="K246" s="32"/>
      <c r="L246" s="32"/>
      <c r="M246" s="32"/>
      <c r="N246" s="32"/>
      <c r="O246" s="5"/>
      <c r="P246" s="32"/>
      <c r="Q246" s="6"/>
    </row>
    <row r="247" spans="1:17">
      <c r="I247" s="32"/>
      <c r="J247" s="32"/>
      <c r="K247" s="32"/>
      <c r="L247" s="32"/>
      <c r="M247" s="32"/>
      <c r="N247" s="32"/>
      <c r="O247" s="5"/>
      <c r="P247" s="32"/>
      <c r="Q247" s="6"/>
    </row>
    <row r="248" spans="1:17">
      <c r="I248" s="32"/>
      <c r="J248" s="32"/>
      <c r="K248" s="32"/>
      <c r="L248" s="32"/>
      <c r="M248" s="32"/>
      <c r="N248" s="32"/>
      <c r="O248" s="5"/>
      <c r="P248" s="32"/>
      <c r="Q248" s="6"/>
    </row>
    <row r="249" spans="1:17">
      <c r="I249" s="32"/>
      <c r="J249" s="32"/>
      <c r="K249" s="32"/>
      <c r="L249" s="32"/>
      <c r="M249" s="32"/>
      <c r="N249" s="32"/>
      <c r="O249" s="5"/>
      <c r="P249" s="32"/>
      <c r="Q249" s="6"/>
    </row>
    <row r="250" spans="1:17">
      <c r="I250" s="32"/>
      <c r="J250" s="32"/>
      <c r="K250" s="32"/>
      <c r="L250" s="32"/>
      <c r="M250" s="32"/>
      <c r="N250" s="32"/>
      <c r="O250" s="5"/>
      <c r="P250" s="32"/>
      <c r="Q250" s="6"/>
    </row>
    <row r="251" spans="1:17">
      <c r="I251" s="32"/>
      <c r="J251" s="32"/>
      <c r="K251" s="32"/>
      <c r="L251" s="32"/>
      <c r="M251" s="32"/>
      <c r="N251" s="32"/>
      <c r="O251" s="5"/>
      <c r="P251" s="32"/>
      <c r="Q251" s="6"/>
    </row>
    <row r="252" spans="1:17">
      <c r="I252" s="32"/>
      <c r="J252" s="32"/>
      <c r="K252" s="32"/>
      <c r="L252" s="32"/>
      <c r="M252" s="32"/>
      <c r="N252" s="32"/>
      <c r="O252" s="5"/>
      <c r="P252" s="32"/>
      <c r="Q252" s="6"/>
    </row>
    <row r="253" spans="1:17">
      <c r="I253" s="32"/>
      <c r="J253" s="32"/>
      <c r="K253" s="32"/>
      <c r="L253" s="32"/>
      <c r="M253" s="32"/>
      <c r="N253" s="32"/>
      <c r="O253" s="5"/>
      <c r="P253" s="32"/>
      <c r="Q253" s="6"/>
    </row>
    <row r="254" spans="1:17">
      <c r="I254" s="32"/>
      <c r="J254" s="32"/>
      <c r="K254" s="32"/>
      <c r="L254" s="32"/>
      <c r="M254" s="32"/>
      <c r="N254" s="32"/>
      <c r="O254" s="5"/>
      <c r="P254" s="32"/>
      <c r="Q254" s="6"/>
    </row>
    <row r="255" spans="1:17">
      <c r="I255" s="32"/>
      <c r="J255" s="32"/>
      <c r="K255" s="32"/>
      <c r="L255" s="32"/>
      <c r="M255" s="32"/>
      <c r="N255" s="32"/>
      <c r="O255" s="32"/>
      <c r="P255" s="32"/>
      <c r="Q255" s="32"/>
    </row>
    <row r="256" spans="1:17">
      <c r="A256" s="2"/>
      <c r="C256" s="2"/>
      <c r="D256" s="2"/>
      <c r="E256" s="2"/>
      <c r="G256" s="28"/>
      <c r="I256" s="33"/>
      <c r="J256" s="32"/>
      <c r="K256" s="33"/>
      <c r="L256" s="32"/>
      <c r="M256" s="33"/>
      <c r="N256" s="32"/>
      <c r="O256" s="34"/>
      <c r="P256" s="32"/>
      <c r="Q256" s="35"/>
    </row>
    <row r="257" spans="3:17">
      <c r="C257" s="1"/>
      <c r="I257" s="32"/>
      <c r="J257" s="32"/>
      <c r="K257" s="36"/>
      <c r="L257" s="32"/>
      <c r="M257" s="32"/>
      <c r="N257" s="32"/>
      <c r="O257" s="4"/>
      <c r="P257" s="32"/>
      <c r="Q257" s="32"/>
    </row>
    <row r="258" spans="3:17">
      <c r="C258" s="1"/>
      <c r="I258" s="32"/>
      <c r="J258" s="32"/>
      <c r="K258" s="36"/>
      <c r="L258" s="32"/>
      <c r="M258" s="32"/>
      <c r="N258" s="32"/>
      <c r="O258" s="4"/>
      <c r="P258" s="32"/>
      <c r="Q258" s="32"/>
    </row>
    <row r="259" spans="3:17">
      <c r="C259" s="1"/>
      <c r="I259" s="32"/>
      <c r="J259" s="32"/>
      <c r="K259" s="36"/>
      <c r="L259" s="32"/>
      <c r="M259" s="32"/>
      <c r="N259" s="32"/>
      <c r="O259" s="4"/>
      <c r="P259" s="32"/>
      <c r="Q259" s="32"/>
    </row>
    <row r="260" spans="3:17">
      <c r="C260" s="1"/>
      <c r="I260" s="32"/>
      <c r="J260" s="32"/>
      <c r="K260" s="36"/>
      <c r="L260" s="32"/>
      <c r="M260" s="32"/>
      <c r="N260" s="32"/>
      <c r="O260" s="4"/>
      <c r="P260" s="32"/>
      <c r="Q260" s="32"/>
    </row>
    <row r="261" spans="3:17">
      <c r="C261" s="1"/>
      <c r="I261" s="32"/>
      <c r="J261" s="32"/>
      <c r="K261" s="36"/>
      <c r="L261" s="32"/>
      <c r="M261" s="32"/>
      <c r="N261" s="32"/>
      <c r="O261" s="4"/>
      <c r="P261" s="32"/>
      <c r="Q261" s="32"/>
    </row>
    <row r="262" spans="3:17">
      <c r="C262" s="1"/>
      <c r="I262" s="32"/>
      <c r="J262" s="32"/>
      <c r="K262" s="38"/>
      <c r="L262" s="32"/>
      <c r="M262" s="32"/>
      <c r="N262" s="32"/>
      <c r="O262" s="32"/>
      <c r="P262" s="32"/>
      <c r="Q262" s="32"/>
    </row>
    <row r="263" spans="3:17">
      <c r="C263" s="3"/>
      <c r="I263" s="32"/>
      <c r="J263" s="32"/>
      <c r="K263" s="38"/>
      <c r="L263" s="32"/>
      <c r="M263" s="32"/>
      <c r="N263" s="32"/>
      <c r="O263" s="32"/>
      <c r="P263" s="32"/>
      <c r="Q263" s="32"/>
    </row>
    <row r="264" spans="3:17">
      <c r="C264" s="3"/>
      <c r="I264" s="32"/>
      <c r="J264" s="32"/>
      <c r="K264" s="32"/>
      <c r="L264" s="32"/>
      <c r="M264" s="32"/>
      <c r="N264" s="32"/>
      <c r="O264" s="32"/>
      <c r="P264" s="32"/>
      <c r="Q264" s="32"/>
    </row>
    <row r="265" spans="3:17">
      <c r="I265" s="32"/>
      <c r="J265" s="32"/>
      <c r="K265" s="32"/>
      <c r="L265" s="32"/>
      <c r="M265" s="32"/>
      <c r="N265" s="32"/>
      <c r="O265" s="5"/>
      <c r="P265" s="32"/>
      <c r="Q265" s="6"/>
    </row>
    <row r="266" spans="3:17">
      <c r="I266" s="32"/>
      <c r="J266" s="32"/>
      <c r="K266" s="32"/>
      <c r="L266" s="32"/>
      <c r="M266" s="32"/>
      <c r="N266" s="32"/>
      <c r="O266" s="5"/>
      <c r="P266" s="32"/>
      <c r="Q266" s="6"/>
    </row>
    <row r="267" spans="3:17">
      <c r="I267" s="32"/>
      <c r="J267" s="32"/>
      <c r="K267" s="32"/>
      <c r="L267" s="32"/>
      <c r="M267" s="32"/>
      <c r="N267" s="32"/>
      <c r="O267" s="5"/>
      <c r="P267" s="32"/>
      <c r="Q267" s="6"/>
    </row>
    <row r="268" spans="3:17">
      <c r="I268" s="32"/>
      <c r="J268" s="32"/>
      <c r="K268" s="32"/>
      <c r="L268" s="32"/>
      <c r="M268" s="32"/>
      <c r="N268" s="32"/>
      <c r="O268" s="5"/>
      <c r="P268" s="32"/>
      <c r="Q268" s="6"/>
    </row>
    <row r="269" spans="3:17">
      <c r="I269" s="32"/>
      <c r="J269" s="32"/>
      <c r="K269" s="32"/>
      <c r="L269" s="32"/>
      <c r="M269" s="32"/>
      <c r="N269" s="32"/>
      <c r="O269" s="5"/>
      <c r="P269" s="32"/>
      <c r="Q269" s="6"/>
    </row>
    <row r="270" spans="3:17">
      <c r="I270" s="32"/>
      <c r="J270" s="32"/>
      <c r="K270" s="32"/>
      <c r="L270" s="32"/>
      <c r="M270" s="32"/>
      <c r="N270" s="32"/>
      <c r="O270" s="5"/>
      <c r="P270" s="32"/>
      <c r="Q270" s="6"/>
    </row>
    <row r="271" spans="3:17">
      <c r="I271" s="32"/>
      <c r="J271" s="32"/>
      <c r="K271" s="32"/>
      <c r="L271" s="32"/>
      <c r="M271" s="32"/>
      <c r="N271" s="32"/>
      <c r="O271" s="5"/>
      <c r="P271" s="32"/>
      <c r="Q271" s="6"/>
    </row>
    <row r="272" spans="3:17">
      <c r="I272" s="32"/>
      <c r="J272" s="32"/>
      <c r="K272" s="32"/>
      <c r="L272" s="32"/>
      <c r="M272" s="32"/>
      <c r="N272" s="32"/>
      <c r="O272" s="5"/>
      <c r="P272" s="32"/>
      <c r="Q272" s="6"/>
    </row>
    <row r="273" spans="1:17">
      <c r="I273" s="32"/>
      <c r="J273" s="32"/>
      <c r="K273" s="32"/>
      <c r="L273" s="32"/>
      <c r="M273" s="32"/>
      <c r="N273" s="32"/>
      <c r="O273" s="5"/>
      <c r="P273" s="32"/>
      <c r="Q273" s="6"/>
    </row>
    <row r="274" spans="1:17">
      <c r="I274" s="32"/>
      <c r="J274" s="32"/>
      <c r="K274" s="32"/>
      <c r="L274" s="32"/>
      <c r="M274" s="32"/>
      <c r="N274" s="32"/>
      <c r="O274" s="5"/>
      <c r="P274" s="32"/>
      <c r="Q274" s="6"/>
    </row>
    <row r="275" spans="1:17">
      <c r="I275" s="32"/>
      <c r="J275" s="32"/>
      <c r="K275" s="32"/>
      <c r="L275" s="32"/>
      <c r="M275" s="32"/>
      <c r="N275" s="32"/>
      <c r="O275" s="5"/>
      <c r="P275" s="32"/>
      <c r="Q275" s="6"/>
    </row>
    <row r="276" spans="1:17">
      <c r="I276" s="32"/>
      <c r="J276" s="32"/>
      <c r="K276" s="32"/>
      <c r="L276" s="32"/>
      <c r="M276" s="32"/>
      <c r="N276" s="32"/>
      <c r="O276" s="5"/>
      <c r="P276" s="32"/>
      <c r="Q276" s="6"/>
    </row>
    <row r="277" spans="1:17">
      <c r="I277" s="32"/>
      <c r="J277" s="32"/>
      <c r="K277" s="32"/>
      <c r="L277" s="32"/>
      <c r="M277" s="32"/>
      <c r="N277" s="32"/>
      <c r="O277" s="32"/>
      <c r="P277" s="32"/>
      <c r="Q277" s="32"/>
    </row>
    <row r="278" spans="1:17">
      <c r="A278" s="2"/>
      <c r="C278" s="2"/>
      <c r="D278" s="2"/>
      <c r="E278" s="2"/>
      <c r="G278" s="28"/>
      <c r="I278" s="33"/>
      <c r="J278" s="32"/>
      <c r="K278" s="33"/>
      <c r="L278" s="32"/>
      <c r="M278" s="33"/>
      <c r="N278" s="32"/>
      <c r="O278" s="34"/>
      <c r="P278" s="32"/>
      <c r="Q278" s="35"/>
    </row>
    <row r="279" spans="1:17">
      <c r="C279" s="1"/>
      <c r="I279" s="32"/>
      <c r="J279" s="32"/>
      <c r="K279" s="36"/>
      <c r="L279" s="32"/>
      <c r="M279" s="32"/>
      <c r="N279" s="32"/>
      <c r="O279" s="4"/>
      <c r="P279" s="32"/>
      <c r="Q279" s="32"/>
    </row>
    <row r="280" spans="1:17">
      <c r="C280" s="1"/>
      <c r="I280" s="32"/>
      <c r="J280" s="32"/>
      <c r="K280" s="36"/>
      <c r="L280" s="32"/>
      <c r="M280" s="32"/>
      <c r="N280" s="32"/>
      <c r="O280" s="4"/>
      <c r="P280" s="32"/>
      <c r="Q280" s="32"/>
    </row>
    <row r="281" spans="1:17">
      <c r="C281" s="1"/>
      <c r="I281" s="32"/>
      <c r="J281" s="32"/>
      <c r="K281" s="36"/>
      <c r="L281" s="32"/>
      <c r="M281" s="32"/>
      <c r="N281" s="32"/>
      <c r="O281" s="4"/>
      <c r="P281" s="32"/>
      <c r="Q281" s="32"/>
    </row>
    <row r="282" spans="1:17">
      <c r="C282" s="1"/>
      <c r="I282" s="32"/>
      <c r="J282" s="32"/>
      <c r="K282" s="36"/>
      <c r="L282" s="32"/>
      <c r="M282" s="32"/>
      <c r="N282" s="32"/>
      <c r="O282" s="4"/>
      <c r="P282" s="32"/>
      <c r="Q282" s="32"/>
    </row>
    <row r="283" spans="1:17">
      <c r="C283" s="1"/>
      <c r="I283" s="32"/>
      <c r="J283" s="32"/>
      <c r="K283" s="36"/>
      <c r="L283" s="32"/>
      <c r="M283" s="32"/>
      <c r="N283" s="32"/>
      <c r="O283" s="4"/>
      <c r="P283" s="32"/>
      <c r="Q283" s="32"/>
    </row>
    <row r="284" spans="1:17">
      <c r="C284" s="1"/>
      <c r="I284" s="32"/>
      <c r="J284" s="32"/>
      <c r="K284" s="37"/>
      <c r="L284" s="32"/>
      <c r="M284" s="32"/>
      <c r="N284" s="32"/>
      <c r="O284" s="4"/>
      <c r="P284" s="32"/>
      <c r="Q284" s="32"/>
    </row>
    <row r="285" spans="1:17">
      <c r="C285" s="1"/>
      <c r="I285" s="32"/>
      <c r="J285" s="32"/>
      <c r="K285" s="38"/>
      <c r="L285" s="32"/>
      <c r="M285" s="32"/>
      <c r="N285" s="32"/>
      <c r="O285" s="4"/>
      <c r="P285" s="32"/>
      <c r="Q285" s="32"/>
    </row>
    <row r="286" spans="1:17">
      <c r="C286" s="1"/>
      <c r="I286" s="32"/>
      <c r="J286" s="32"/>
      <c r="K286" s="32"/>
      <c r="L286" s="32"/>
      <c r="M286" s="32"/>
      <c r="N286" s="32"/>
      <c r="O286" s="32"/>
      <c r="P286" s="32"/>
      <c r="Q286" s="32"/>
    </row>
    <row r="287" spans="1:17">
      <c r="C287" s="3"/>
      <c r="I287" s="32"/>
      <c r="J287" s="32"/>
      <c r="K287" s="32"/>
      <c r="L287" s="32"/>
      <c r="M287" s="32"/>
      <c r="N287" s="32"/>
      <c r="O287" s="32"/>
      <c r="P287" s="32"/>
      <c r="Q287" s="6"/>
    </row>
    <row r="288" spans="1:17">
      <c r="C288" s="3"/>
      <c r="I288" s="32"/>
      <c r="J288" s="32"/>
      <c r="K288" s="32"/>
      <c r="L288" s="32"/>
      <c r="M288" s="32"/>
      <c r="N288" s="32"/>
      <c r="O288" s="32"/>
      <c r="P288" s="32"/>
      <c r="Q288" s="6"/>
    </row>
    <row r="289" spans="1:17">
      <c r="I289" s="32"/>
      <c r="J289" s="32"/>
      <c r="K289" s="32"/>
      <c r="L289" s="32"/>
      <c r="M289" s="32"/>
      <c r="N289" s="32"/>
      <c r="O289" s="5"/>
      <c r="P289" s="32"/>
      <c r="Q289" s="6"/>
    </row>
    <row r="290" spans="1:17">
      <c r="I290" s="32"/>
      <c r="J290" s="32"/>
      <c r="K290" s="32"/>
      <c r="L290" s="32"/>
      <c r="M290" s="32"/>
      <c r="N290" s="32"/>
      <c r="O290" s="5"/>
      <c r="P290" s="32"/>
      <c r="Q290" s="6"/>
    </row>
    <row r="291" spans="1:17">
      <c r="I291" s="32"/>
      <c r="J291" s="32"/>
      <c r="K291" s="32"/>
      <c r="L291" s="32"/>
      <c r="M291" s="32"/>
      <c r="N291" s="32"/>
      <c r="O291" s="5"/>
      <c r="P291" s="32"/>
      <c r="Q291" s="6"/>
    </row>
    <row r="292" spans="1:17">
      <c r="I292" s="32"/>
      <c r="J292" s="32"/>
      <c r="K292" s="32"/>
      <c r="L292" s="32"/>
      <c r="M292" s="32"/>
      <c r="N292" s="32"/>
      <c r="O292" s="5"/>
      <c r="P292" s="32"/>
      <c r="Q292" s="6"/>
    </row>
    <row r="293" spans="1:17">
      <c r="I293" s="32"/>
      <c r="J293" s="32"/>
      <c r="K293" s="32"/>
      <c r="L293" s="32"/>
      <c r="M293" s="32"/>
      <c r="N293" s="32"/>
      <c r="O293" s="5"/>
      <c r="P293" s="32"/>
      <c r="Q293" s="6"/>
    </row>
    <row r="294" spans="1:17">
      <c r="I294" s="32"/>
      <c r="J294" s="32"/>
      <c r="K294" s="32"/>
      <c r="L294" s="32"/>
      <c r="M294" s="32"/>
      <c r="N294" s="32"/>
      <c r="O294" s="5"/>
      <c r="P294" s="32"/>
      <c r="Q294" s="6"/>
    </row>
    <row r="295" spans="1:17">
      <c r="I295" s="32"/>
      <c r="J295" s="32"/>
      <c r="K295" s="32"/>
      <c r="L295" s="32"/>
      <c r="M295" s="32"/>
      <c r="N295" s="32"/>
      <c r="O295" s="5"/>
      <c r="P295" s="32"/>
      <c r="Q295" s="6"/>
    </row>
    <row r="296" spans="1:17">
      <c r="I296" s="32"/>
      <c r="J296" s="32"/>
      <c r="K296" s="32"/>
      <c r="L296" s="32"/>
      <c r="M296" s="32"/>
      <c r="N296" s="32"/>
      <c r="O296" s="5"/>
      <c r="P296" s="32"/>
      <c r="Q296" s="6"/>
    </row>
    <row r="297" spans="1:17">
      <c r="I297" s="32"/>
      <c r="J297" s="32"/>
      <c r="K297" s="32"/>
      <c r="L297" s="32"/>
      <c r="M297" s="32"/>
      <c r="N297" s="32"/>
      <c r="O297" s="32"/>
      <c r="P297" s="32"/>
      <c r="Q297" s="32"/>
    </row>
    <row r="298" spans="1:17">
      <c r="A298" s="2"/>
      <c r="C298" s="2"/>
      <c r="D298" s="2"/>
      <c r="E298" s="2"/>
      <c r="G298" s="28"/>
      <c r="I298" s="33"/>
      <c r="J298" s="32"/>
      <c r="K298" s="33"/>
      <c r="L298" s="32"/>
      <c r="M298" s="33"/>
      <c r="N298" s="32"/>
      <c r="O298" s="34"/>
      <c r="P298" s="32"/>
      <c r="Q298" s="35"/>
    </row>
    <row r="299" spans="1:17">
      <c r="C299" s="1"/>
      <c r="I299" s="32"/>
      <c r="J299" s="32"/>
      <c r="K299" s="36"/>
      <c r="L299" s="32"/>
      <c r="M299" s="32"/>
      <c r="N299" s="32"/>
      <c r="O299" s="4"/>
      <c r="P299" s="32"/>
      <c r="Q299" s="32"/>
    </row>
    <row r="300" spans="1:17">
      <c r="C300" s="1"/>
      <c r="I300" s="32"/>
      <c r="J300" s="32"/>
      <c r="K300" s="36"/>
      <c r="L300" s="32"/>
      <c r="M300" s="32"/>
      <c r="N300" s="32"/>
      <c r="O300" s="4"/>
      <c r="P300" s="32"/>
      <c r="Q300" s="32"/>
    </row>
    <row r="301" spans="1:17">
      <c r="C301" s="1"/>
      <c r="I301" s="32"/>
      <c r="J301" s="32"/>
      <c r="K301" s="36"/>
      <c r="L301" s="32"/>
      <c r="M301" s="32"/>
      <c r="N301" s="32"/>
      <c r="O301" s="4"/>
      <c r="P301" s="32"/>
      <c r="Q301" s="32"/>
    </row>
    <row r="302" spans="1:17">
      <c r="C302" s="1"/>
      <c r="I302" s="32"/>
      <c r="J302" s="32"/>
      <c r="K302" s="36"/>
      <c r="L302" s="32"/>
      <c r="M302" s="32"/>
      <c r="N302" s="32"/>
      <c r="O302" s="4"/>
      <c r="P302" s="32"/>
      <c r="Q302" s="32"/>
    </row>
    <row r="303" spans="1:17">
      <c r="C303" s="1"/>
      <c r="I303" s="32"/>
      <c r="J303" s="32"/>
      <c r="K303" s="36"/>
      <c r="L303" s="32"/>
      <c r="M303" s="32"/>
      <c r="N303" s="32"/>
      <c r="O303" s="4"/>
      <c r="P303" s="32"/>
      <c r="Q303" s="32"/>
    </row>
    <row r="304" spans="1:17">
      <c r="C304" s="3"/>
      <c r="I304" s="32"/>
      <c r="J304" s="32"/>
      <c r="K304" s="38"/>
      <c r="L304" s="32"/>
      <c r="M304" s="32"/>
      <c r="N304" s="32"/>
      <c r="O304" s="32"/>
      <c r="P304" s="32"/>
      <c r="Q304" s="32"/>
    </row>
    <row r="305" spans="3:17">
      <c r="C305" s="3"/>
      <c r="I305" s="32"/>
      <c r="J305" s="32"/>
      <c r="K305" s="38"/>
      <c r="L305" s="32"/>
      <c r="M305" s="32"/>
      <c r="N305" s="32"/>
      <c r="O305" s="32"/>
      <c r="P305" s="32"/>
      <c r="Q305" s="32"/>
    </row>
    <row r="306" spans="3:17">
      <c r="I306" s="32"/>
      <c r="J306" s="32"/>
      <c r="K306" s="32"/>
      <c r="L306" s="32"/>
      <c r="M306" s="32"/>
      <c r="N306" s="32"/>
      <c r="O306" s="5"/>
      <c r="P306" s="32"/>
      <c r="Q306" s="6"/>
    </row>
    <row r="307" spans="3:17">
      <c r="I307" s="32"/>
      <c r="J307" s="32"/>
      <c r="K307" s="32"/>
      <c r="L307" s="32"/>
      <c r="M307" s="32"/>
      <c r="N307" s="32"/>
      <c r="O307" s="5"/>
      <c r="P307" s="32"/>
      <c r="Q307" s="6"/>
    </row>
    <row r="308" spans="3:17">
      <c r="I308" s="32"/>
      <c r="J308" s="32"/>
      <c r="K308" s="32"/>
      <c r="L308" s="32"/>
      <c r="M308" s="32"/>
      <c r="N308" s="32"/>
      <c r="O308" s="5"/>
      <c r="P308" s="32"/>
      <c r="Q308" s="6"/>
    </row>
    <row r="309" spans="3:17">
      <c r="I309" s="32"/>
      <c r="J309" s="32"/>
      <c r="K309" s="32"/>
      <c r="L309" s="32"/>
      <c r="M309" s="32"/>
      <c r="N309" s="32"/>
      <c r="O309" s="5"/>
      <c r="P309" s="32"/>
      <c r="Q309" s="6"/>
    </row>
    <row r="310" spans="3:17">
      <c r="I310" s="32"/>
      <c r="J310" s="32"/>
      <c r="K310" s="32"/>
      <c r="L310" s="32"/>
      <c r="M310" s="32"/>
      <c r="N310" s="32"/>
      <c r="O310" s="5"/>
      <c r="P310" s="32"/>
      <c r="Q310" s="6"/>
    </row>
    <row r="311" spans="3:17">
      <c r="I311" s="32"/>
      <c r="J311" s="32"/>
      <c r="K311" s="32"/>
      <c r="L311" s="32"/>
      <c r="M311" s="32"/>
      <c r="N311" s="32"/>
      <c r="O311" s="5"/>
      <c r="P311" s="32"/>
      <c r="Q311" s="6"/>
    </row>
    <row r="312" spans="3:17">
      <c r="I312" s="32"/>
      <c r="J312" s="32"/>
      <c r="K312" s="32"/>
      <c r="L312" s="32"/>
      <c r="M312" s="32"/>
      <c r="N312" s="32"/>
      <c r="O312" s="5"/>
      <c r="P312" s="32"/>
      <c r="Q312" s="6"/>
    </row>
    <row r="313" spans="3:17">
      <c r="I313" s="32"/>
      <c r="J313" s="32"/>
      <c r="K313" s="32"/>
      <c r="L313" s="32"/>
      <c r="M313" s="32"/>
      <c r="N313" s="32"/>
      <c r="O313" s="5"/>
      <c r="P313" s="32"/>
      <c r="Q313" s="6"/>
    </row>
    <row r="314" spans="3:17">
      <c r="I314" s="32"/>
      <c r="J314" s="32"/>
      <c r="K314" s="32"/>
      <c r="L314" s="32"/>
      <c r="M314" s="32"/>
      <c r="N314" s="32"/>
      <c r="O314" s="5"/>
      <c r="P314" s="32"/>
      <c r="Q314" s="6"/>
    </row>
    <row r="315" spans="3:17">
      <c r="I315" s="32"/>
      <c r="J315" s="32"/>
      <c r="K315" s="32"/>
      <c r="L315" s="32"/>
      <c r="M315" s="32"/>
      <c r="N315" s="32"/>
      <c r="O315" s="5"/>
      <c r="P315" s="32"/>
      <c r="Q315" s="6"/>
    </row>
    <row r="316" spans="3:17">
      <c r="I316" s="32"/>
      <c r="J316" s="32"/>
      <c r="K316" s="32"/>
      <c r="L316" s="32"/>
      <c r="M316" s="32"/>
      <c r="N316" s="32"/>
      <c r="O316" s="5"/>
      <c r="P316" s="32"/>
      <c r="Q316" s="6"/>
    </row>
    <row r="317" spans="3:17">
      <c r="I317" s="32"/>
      <c r="J317" s="32"/>
      <c r="K317" s="32"/>
      <c r="L317" s="32"/>
      <c r="M317" s="32"/>
      <c r="N317" s="32"/>
      <c r="O317" s="5"/>
      <c r="P317" s="32"/>
      <c r="Q317" s="6"/>
    </row>
    <row r="318" spans="3:17">
      <c r="I318" s="32"/>
      <c r="J318" s="32"/>
      <c r="K318" s="32"/>
      <c r="L318" s="32"/>
      <c r="M318" s="32"/>
      <c r="N318" s="32"/>
      <c r="O318" s="5"/>
      <c r="P318" s="32"/>
      <c r="Q318" s="6"/>
    </row>
    <row r="319" spans="3:17">
      <c r="I319" s="32"/>
      <c r="J319" s="32"/>
      <c r="K319" s="32"/>
      <c r="L319" s="32"/>
      <c r="M319" s="32"/>
      <c r="N319" s="32"/>
      <c r="O319" s="5"/>
      <c r="P319" s="32"/>
      <c r="Q319" s="6"/>
    </row>
    <row r="320" spans="3:17">
      <c r="I320" s="32"/>
      <c r="J320" s="32"/>
      <c r="K320" s="32"/>
      <c r="L320" s="32"/>
      <c r="M320" s="32"/>
      <c r="N320" s="32"/>
      <c r="O320" s="5"/>
      <c r="P320" s="32"/>
      <c r="Q320" s="6"/>
    </row>
    <row r="321" spans="9:17">
      <c r="I321" s="32"/>
      <c r="J321" s="32"/>
      <c r="K321" s="32"/>
      <c r="L321" s="32"/>
      <c r="M321" s="32"/>
      <c r="N321" s="32"/>
      <c r="O321" s="32"/>
      <c r="P321" s="32"/>
      <c r="Q321" s="32"/>
    </row>
    <row r="322" spans="9:17">
      <c r="I322" s="32"/>
      <c r="J322" s="32"/>
      <c r="K322" s="32"/>
      <c r="L322" s="32"/>
      <c r="M322" s="32"/>
      <c r="N322" s="32"/>
      <c r="O322" s="32"/>
      <c r="P322" s="32"/>
      <c r="Q322" s="32"/>
    </row>
    <row r="323" spans="9:17">
      <c r="I323" s="32"/>
      <c r="J323" s="32"/>
      <c r="K323" s="32"/>
      <c r="L323" s="32"/>
      <c r="M323" s="32"/>
      <c r="N323" s="32"/>
      <c r="O323" s="32"/>
      <c r="P323" s="32"/>
      <c r="Q323" s="32"/>
    </row>
    <row r="324" spans="9:17">
      <c r="I324" s="32"/>
      <c r="J324" s="32"/>
      <c r="K324" s="32"/>
      <c r="L324" s="32"/>
      <c r="M324" s="32"/>
      <c r="N324" s="32"/>
      <c r="O324" s="32"/>
      <c r="P324" s="32"/>
      <c r="Q324" s="32"/>
    </row>
  </sheetData>
  <mergeCells count="1">
    <mergeCell ref="G17:I1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24"/>
  <sheetViews>
    <sheetView workbookViewId="0">
      <selection activeCell="I32" sqref="I32"/>
    </sheetView>
  </sheetViews>
  <sheetFormatPr defaultRowHeight="12.75"/>
  <cols>
    <col min="1" max="1" width="10.85546875" customWidth="1"/>
    <col min="2" max="2" width="9.7109375" customWidth="1"/>
    <col min="3" max="3" width="6.5703125" customWidth="1"/>
    <col min="4" max="4" width="11.140625" customWidth="1"/>
    <col min="5" max="5" width="11.42578125" customWidth="1"/>
    <col min="6" max="6" width="3.7109375" customWidth="1"/>
    <col min="7" max="7" width="11.7109375" style="23" customWidth="1"/>
    <col min="8" max="8" width="2.7109375" customWidth="1"/>
    <col min="9" max="10" width="11.7109375" customWidth="1"/>
    <col min="11" max="11" width="2.7109375" customWidth="1"/>
    <col min="12" max="12" width="7.140625" customWidth="1"/>
    <col min="13" max="13" width="10.5703125" customWidth="1"/>
    <col min="14" max="14" width="3.7109375" customWidth="1"/>
    <col min="16" max="16" width="3.7109375" customWidth="1"/>
    <col min="17" max="17" width="7.140625" customWidth="1"/>
    <col min="18" max="18" width="3.7109375" customWidth="1"/>
  </cols>
  <sheetData>
    <row r="1" spans="1:13">
      <c r="A1" s="1" t="s">
        <v>241</v>
      </c>
      <c r="G1" s="23" t="s">
        <v>246</v>
      </c>
      <c r="M1" s="23" t="s">
        <v>250</v>
      </c>
    </row>
    <row r="2" spans="1:13">
      <c r="D2" s="11"/>
      <c r="E2" s="11"/>
      <c r="G2" s="23">
        <v>3.1999999999999999E-5</v>
      </c>
      <c r="M2" s="23">
        <v>2.5999999999999998E-5</v>
      </c>
    </row>
    <row r="3" spans="1:13">
      <c r="A3" s="7" t="s">
        <v>2</v>
      </c>
      <c r="B3" s="8" t="s">
        <v>3</v>
      </c>
      <c r="D3" s="10" t="s">
        <v>23</v>
      </c>
      <c r="E3" s="10" t="s">
        <v>5</v>
      </c>
      <c r="G3" s="102" t="s">
        <v>3</v>
      </c>
      <c r="I3" s="103" t="s">
        <v>3</v>
      </c>
    </row>
    <row r="4" spans="1:13">
      <c r="A4" s="7"/>
      <c r="B4" s="24" t="s">
        <v>4</v>
      </c>
      <c r="C4" s="25"/>
      <c r="D4" s="24" t="s">
        <v>4</v>
      </c>
      <c r="E4" s="24" t="s">
        <v>4</v>
      </c>
      <c r="G4" s="81" t="s">
        <v>248</v>
      </c>
      <c r="I4" s="104" t="s">
        <v>248</v>
      </c>
    </row>
    <row r="5" spans="1:13">
      <c r="B5" s="9"/>
      <c r="G5" s="81" t="s">
        <v>247</v>
      </c>
      <c r="I5" s="104" t="s">
        <v>249</v>
      </c>
    </row>
    <row r="6" spans="1:13">
      <c r="A6" s="21" t="s">
        <v>12</v>
      </c>
      <c r="B6" s="9">
        <f>G6+$M$2*E6</f>
        <v>51.746147373399999</v>
      </c>
      <c r="C6" s="23"/>
      <c r="D6" s="17">
        <v>91.575900000000004</v>
      </c>
      <c r="E6" s="17">
        <f>D6+6.4</f>
        <v>97.97590000000001</v>
      </c>
      <c r="G6" s="101">
        <v>51.743600000000001</v>
      </c>
      <c r="I6" s="100">
        <v>51.7438</v>
      </c>
      <c r="J6" s="9">
        <f>G6*500</f>
        <v>25871.8</v>
      </c>
    </row>
    <row r="7" spans="1:13">
      <c r="A7" s="21" t="s">
        <v>13</v>
      </c>
      <c r="B7" s="9">
        <f t="shared" ref="B7:B16" si="0">G7+$M$2*E7</f>
        <v>51.715207919400001</v>
      </c>
      <c r="D7" s="17">
        <f>D6+210.021</f>
        <v>301.59690000000001</v>
      </c>
      <c r="E7" s="17">
        <f t="shared" ref="E7:E16" si="1">D7+6.4</f>
        <v>307.99689999999998</v>
      </c>
      <c r="G7" s="101">
        <v>51.7072</v>
      </c>
      <c r="I7" s="100">
        <v>51.7074</v>
      </c>
      <c r="J7" s="9">
        <f t="shared" ref="J7:J16" si="2">G7*500</f>
        <v>25853.599999999999</v>
      </c>
    </row>
    <row r="8" spans="1:13">
      <c r="A8" s="21" t="s">
        <v>14</v>
      </c>
      <c r="B8" s="9">
        <f t="shared" si="0"/>
        <v>51.666707643800002</v>
      </c>
      <c r="D8" s="17">
        <f>D7+299.9894</f>
        <v>601.58629999999994</v>
      </c>
      <c r="E8" s="17">
        <f t="shared" si="1"/>
        <v>607.98629999999991</v>
      </c>
      <c r="G8" s="101">
        <v>51.6509</v>
      </c>
      <c r="I8" s="100">
        <v>51.651200000000003</v>
      </c>
      <c r="J8" s="9">
        <f t="shared" si="2"/>
        <v>25825.45</v>
      </c>
    </row>
    <row r="9" spans="1:13">
      <c r="A9" s="21" t="s">
        <v>15</v>
      </c>
      <c r="B9" s="9">
        <f t="shared" si="0"/>
        <v>51.603647773799999</v>
      </c>
      <c r="D9" s="17">
        <f>D8+240.005</f>
        <v>841.59129999999993</v>
      </c>
      <c r="E9" s="17">
        <f t="shared" si="1"/>
        <v>847.99129999999991</v>
      </c>
      <c r="G9" s="101">
        <v>51.581600000000002</v>
      </c>
      <c r="I9" s="100">
        <v>51.581499999999998</v>
      </c>
      <c r="J9" s="9">
        <f t="shared" si="2"/>
        <v>25790.799999999999</v>
      </c>
    </row>
    <row r="10" spans="1:13">
      <c r="A10" s="21" t="s">
        <v>16</v>
      </c>
      <c r="B10" s="9">
        <f t="shared" si="0"/>
        <v>51.590607820599999</v>
      </c>
      <c r="D10" s="17">
        <f>D9+360.0018</f>
        <v>1201.5931</v>
      </c>
      <c r="E10" s="17">
        <f t="shared" si="1"/>
        <v>1207.9931000000001</v>
      </c>
      <c r="G10" s="101">
        <v>51.559199999999997</v>
      </c>
      <c r="I10" s="100">
        <v>51.558500000000002</v>
      </c>
      <c r="J10" s="9">
        <f t="shared" si="2"/>
        <v>25779.599999999999</v>
      </c>
    </row>
    <row r="11" spans="1:13">
      <c r="A11" s="21" t="s">
        <v>17</v>
      </c>
      <c r="B11" s="9">
        <f t="shared" si="0"/>
        <v>51.5220479766</v>
      </c>
      <c r="D11" s="17">
        <f>D10+240.006</f>
        <v>1441.5991000000001</v>
      </c>
      <c r="E11" s="17">
        <f t="shared" si="1"/>
        <v>1447.9991000000002</v>
      </c>
      <c r="G11" s="101">
        <v>51.484400000000001</v>
      </c>
      <c r="I11" s="100">
        <v>51.4846</v>
      </c>
      <c r="J11" s="9">
        <f t="shared" si="2"/>
        <v>25742.2</v>
      </c>
    </row>
    <row r="12" spans="1:13">
      <c r="A12" s="21" t="s">
        <v>18</v>
      </c>
      <c r="B12" s="9">
        <f t="shared" si="0"/>
        <v>51.551027737400005</v>
      </c>
      <c r="D12" s="17">
        <f>D11+329.9908</f>
        <v>1771.5899000000002</v>
      </c>
      <c r="E12" s="17">
        <f t="shared" si="1"/>
        <v>1777.9899000000003</v>
      </c>
      <c r="G12" s="101">
        <v>51.504800000000003</v>
      </c>
      <c r="I12" s="100">
        <v>51.505099999999999</v>
      </c>
      <c r="J12" s="9">
        <f t="shared" si="2"/>
        <v>25752.400000000001</v>
      </c>
    </row>
    <row r="13" spans="1:13">
      <c r="A13" s="21" t="s">
        <v>19</v>
      </c>
      <c r="B13" s="9">
        <f t="shared" si="0"/>
        <v>51.5978076516</v>
      </c>
      <c r="D13" s="17">
        <f>D12+329.9967</f>
        <v>2101.5866000000001</v>
      </c>
      <c r="E13" s="17">
        <f t="shared" si="1"/>
        <v>2107.9866000000002</v>
      </c>
      <c r="G13" s="101">
        <v>51.542999999999999</v>
      </c>
      <c r="I13" s="100">
        <v>51.542999999999999</v>
      </c>
      <c r="J13" s="9">
        <f t="shared" si="2"/>
        <v>25771.5</v>
      </c>
    </row>
    <row r="14" spans="1:13">
      <c r="A14" s="21" t="s">
        <v>20</v>
      </c>
      <c r="B14" s="9">
        <f t="shared" si="0"/>
        <v>51.641407383800001</v>
      </c>
      <c r="D14" s="17">
        <f>D13+299.9897</f>
        <v>2401.5763000000002</v>
      </c>
      <c r="E14" s="17">
        <f t="shared" si="1"/>
        <v>2407.9763000000003</v>
      </c>
      <c r="G14" s="101">
        <v>51.578800000000001</v>
      </c>
      <c r="I14" s="100">
        <v>51.578699999999998</v>
      </c>
      <c r="J14" s="9">
        <f t="shared" si="2"/>
        <v>25789.4</v>
      </c>
    </row>
    <row r="15" spans="1:13">
      <c r="A15" s="21" t="s">
        <v>21</v>
      </c>
      <c r="B15" s="9">
        <f t="shared" si="0"/>
        <v>51.679007568400003</v>
      </c>
      <c r="D15" s="17">
        <f>D14+300.0071</f>
        <v>2701.5834</v>
      </c>
      <c r="E15" s="17">
        <f t="shared" si="1"/>
        <v>2707.9834000000001</v>
      </c>
      <c r="G15" s="101">
        <v>51.608600000000003</v>
      </c>
      <c r="I15" s="100">
        <v>51.609400000000001</v>
      </c>
      <c r="J15" s="9">
        <f t="shared" si="2"/>
        <v>25804.300000000003</v>
      </c>
    </row>
    <row r="16" spans="1:13">
      <c r="A16" s="21" t="s">
        <v>22</v>
      </c>
      <c r="B16" s="9">
        <f t="shared" si="0"/>
        <v>51.719668065</v>
      </c>
      <c r="D16" s="17">
        <f>D15+210.0191</f>
        <v>2911.6025</v>
      </c>
      <c r="E16" s="17">
        <f t="shared" si="1"/>
        <v>2918.0025000000001</v>
      </c>
      <c r="G16" s="101">
        <v>51.643799999999999</v>
      </c>
      <c r="I16" s="100">
        <v>51.644300000000001</v>
      </c>
      <c r="J16" s="9">
        <f t="shared" si="2"/>
        <v>25821.899999999998</v>
      </c>
    </row>
    <row r="17" spans="1:13" ht="25.5">
      <c r="B17" s="9"/>
      <c r="G17" s="141" t="s">
        <v>256</v>
      </c>
      <c r="H17" s="141"/>
      <c r="I17" s="141"/>
      <c r="J17" s="82" t="s">
        <v>8</v>
      </c>
    </row>
    <row r="18" spans="1:13">
      <c r="B18" s="9"/>
      <c r="G18" s="28" t="s">
        <v>239</v>
      </c>
      <c r="H18" s="23"/>
      <c r="I18" s="41" t="s">
        <v>240</v>
      </c>
      <c r="J18" s="2" t="s">
        <v>9</v>
      </c>
    </row>
    <row r="19" spans="1:13">
      <c r="B19" s="9"/>
      <c r="G19" s="26" t="s">
        <v>4</v>
      </c>
      <c r="I19" s="42" t="s">
        <v>4</v>
      </c>
      <c r="J19" s="24" t="s">
        <v>4</v>
      </c>
    </row>
    <row r="20" spans="1:13">
      <c r="A20" s="23" t="s">
        <v>237</v>
      </c>
      <c r="B20" s="23"/>
      <c r="C20" s="23"/>
      <c r="D20" s="93">
        <f>D21-1.808</f>
        <v>4.6020000000000003</v>
      </c>
      <c r="E20" s="94">
        <f>D20+6.4</f>
        <v>11.002000000000001</v>
      </c>
      <c r="I20" s="30">
        <v>0</v>
      </c>
      <c r="J20" s="9"/>
    </row>
    <row r="21" spans="1:13">
      <c r="A21" t="s">
        <v>24</v>
      </c>
      <c r="D21" s="67">
        <v>6.41</v>
      </c>
      <c r="E21" s="18">
        <f>D21+6.4</f>
        <v>12.81</v>
      </c>
      <c r="I21" s="40"/>
      <c r="J21" s="9"/>
    </row>
    <row r="22" spans="1:13">
      <c r="A22" t="s">
        <v>25</v>
      </c>
      <c r="D22" s="13">
        <v>14.494999999999999</v>
      </c>
      <c r="E22" s="18">
        <f t="shared" ref="E22:E85" si="3">D22+6.4</f>
        <v>20.895</v>
      </c>
      <c r="I22" s="40"/>
      <c r="J22" s="9"/>
    </row>
    <row r="23" spans="1:13">
      <c r="A23" t="s">
        <v>26</v>
      </c>
      <c r="D23" s="13">
        <v>29.550999999999998</v>
      </c>
      <c r="E23" s="18">
        <f t="shared" si="3"/>
        <v>35.951000000000001</v>
      </c>
      <c r="I23" s="40"/>
      <c r="J23" s="9"/>
    </row>
    <row r="24" spans="1:13">
      <c r="A24" t="s">
        <v>27</v>
      </c>
      <c r="D24" s="13">
        <v>44.484999999999999</v>
      </c>
      <c r="E24" s="18">
        <f t="shared" si="3"/>
        <v>50.884999999999998</v>
      </c>
      <c r="I24" s="40"/>
      <c r="J24" s="9"/>
    </row>
    <row r="25" spans="1:13">
      <c r="A25" t="s">
        <v>28</v>
      </c>
      <c r="D25" s="13">
        <v>59.493000000000002</v>
      </c>
      <c r="E25" s="18">
        <f t="shared" si="3"/>
        <v>65.893000000000001</v>
      </c>
      <c r="I25" s="40"/>
      <c r="J25" s="9"/>
    </row>
    <row r="26" spans="1:13">
      <c r="A26" t="s">
        <v>29</v>
      </c>
      <c r="D26" s="13">
        <v>74.492999999999995</v>
      </c>
      <c r="E26" s="18">
        <f t="shared" si="3"/>
        <v>80.893000000000001</v>
      </c>
      <c r="I26" s="40"/>
      <c r="J26" s="9"/>
    </row>
    <row r="27" spans="1:13">
      <c r="A27" t="s">
        <v>30</v>
      </c>
      <c r="B27" s="21"/>
      <c r="C27" s="21"/>
      <c r="D27" s="13">
        <v>89.504000000000005</v>
      </c>
      <c r="E27" s="18">
        <f t="shared" si="3"/>
        <v>95.904000000000011</v>
      </c>
      <c r="G27" s="30"/>
      <c r="I27" s="40"/>
      <c r="J27" s="9"/>
    </row>
    <row r="28" spans="1:13">
      <c r="A28" s="21" t="str">
        <f>A6</f>
        <v>GPS00N</v>
      </c>
      <c r="D28" s="17">
        <f>D6</f>
        <v>91.575900000000004</v>
      </c>
      <c r="E28" s="17">
        <f>D28+6.4</f>
        <v>97.97590000000001</v>
      </c>
      <c r="G28" s="30"/>
      <c r="I28" s="43"/>
      <c r="J28" s="9"/>
      <c r="M28" s="9"/>
    </row>
    <row r="29" spans="1:13">
      <c r="A29" t="s">
        <v>31</v>
      </c>
      <c r="D29" s="13">
        <v>104.509</v>
      </c>
      <c r="E29" s="18">
        <f t="shared" si="3"/>
        <v>110.90900000000001</v>
      </c>
      <c r="I29" s="40"/>
      <c r="J29" s="9"/>
      <c r="M29" s="9"/>
    </row>
    <row r="30" spans="1:13">
      <c r="A30" t="s">
        <v>32</v>
      </c>
      <c r="D30" s="13">
        <v>119.506</v>
      </c>
      <c r="E30" s="18">
        <f t="shared" si="3"/>
        <v>125.90600000000001</v>
      </c>
      <c r="I30" s="40"/>
      <c r="J30" s="9"/>
      <c r="M30" s="9"/>
    </row>
    <row r="31" spans="1:13">
      <c r="A31" t="s">
        <v>33</v>
      </c>
      <c r="D31" s="13">
        <v>134.482</v>
      </c>
      <c r="E31" s="18">
        <f t="shared" si="3"/>
        <v>140.88200000000001</v>
      </c>
      <c r="I31" s="40"/>
      <c r="J31" s="9"/>
      <c r="M31" s="9"/>
    </row>
    <row r="32" spans="1:13">
      <c r="A32" t="s">
        <v>34</v>
      </c>
      <c r="D32" s="13">
        <v>149.48599999999999</v>
      </c>
      <c r="E32" s="18">
        <f t="shared" si="3"/>
        <v>155.886</v>
      </c>
      <c r="I32" s="40"/>
      <c r="J32" s="9"/>
      <c r="M32" s="9"/>
    </row>
    <row r="33" spans="1:13">
      <c r="A33" t="s">
        <v>35</v>
      </c>
      <c r="D33" s="13">
        <v>164.48500000000001</v>
      </c>
      <c r="E33" s="18">
        <f t="shared" si="3"/>
        <v>170.88500000000002</v>
      </c>
      <c r="I33" s="40"/>
      <c r="J33" s="9"/>
      <c r="M33" s="9"/>
    </row>
    <row r="34" spans="1:13">
      <c r="A34" t="s">
        <v>36</v>
      </c>
      <c r="D34" s="16">
        <v>179.47900000000001</v>
      </c>
      <c r="E34" s="18">
        <f t="shared" si="3"/>
        <v>185.87900000000002</v>
      </c>
      <c r="I34" s="40"/>
      <c r="J34" s="9"/>
      <c r="M34" s="9"/>
    </row>
    <row r="35" spans="1:13">
      <c r="A35" t="s">
        <v>37</v>
      </c>
      <c r="D35" s="13">
        <v>194.5</v>
      </c>
      <c r="E35" s="18">
        <f t="shared" si="3"/>
        <v>200.9</v>
      </c>
      <c r="I35" s="40"/>
      <c r="J35" s="9"/>
      <c r="M35" s="9"/>
    </row>
    <row r="36" spans="1:13">
      <c r="A36" t="s">
        <v>38</v>
      </c>
      <c r="D36" s="13">
        <v>209.501</v>
      </c>
      <c r="E36" s="18">
        <f t="shared" si="3"/>
        <v>215.90100000000001</v>
      </c>
      <c r="I36" s="40"/>
      <c r="J36" s="9"/>
      <c r="M36" s="9"/>
    </row>
    <row r="37" spans="1:13">
      <c r="A37" t="s">
        <v>39</v>
      </c>
      <c r="D37" s="13">
        <v>224.48699999999999</v>
      </c>
      <c r="E37" s="18">
        <f t="shared" si="3"/>
        <v>230.887</v>
      </c>
      <c r="I37" s="40"/>
      <c r="J37" s="9"/>
      <c r="M37" s="9"/>
    </row>
    <row r="38" spans="1:13">
      <c r="A38" t="s">
        <v>40</v>
      </c>
      <c r="D38" s="13">
        <v>239.49199999999999</v>
      </c>
      <c r="E38" s="18">
        <f t="shared" si="3"/>
        <v>245.892</v>
      </c>
      <c r="I38" s="40"/>
      <c r="J38" s="9"/>
      <c r="M38" s="9"/>
    </row>
    <row r="39" spans="1:13">
      <c r="A39" t="s">
        <v>41</v>
      </c>
      <c r="D39" s="13">
        <v>254.49</v>
      </c>
      <c r="E39" s="18">
        <f t="shared" si="3"/>
        <v>260.89</v>
      </c>
      <c r="I39" s="40"/>
      <c r="J39" s="9"/>
      <c r="M39" s="9"/>
    </row>
    <row r="40" spans="1:13">
      <c r="A40" t="s">
        <v>42</v>
      </c>
      <c r="D40" s="13">
        <v>269.49900000000002</v>
      </c>
      <c r="E40" s="18">
        <f t="shared" si="3"/>
        <v>275.899</v>
      </c>
      <c r="I40" s="40"/>
      <c r="J40" s="9"/>
      <c r="M40" s="9"/>
    </row>
    <row r="41" spans="1:13">
      <c r="A41" t="s">
        <v>43</v>
      </c>
      <c r="D41" s="13">
        <v>284.49700000000001</v>
      </c>
      <c r="E41" s="18">
        <f t="shared" si="3"/>
        <v>290.89699999999999</v>
      </c>
      <c r="I41" s="40"/>
      <c r="J41" s="9"/>
      <c r="M41" s="9"/>
    </row>
    <row r="42" spans="1:13">
      <c r="A42" t="s">
        <v>44</v>
      </c>
      <c r="D42" s="13">
        <v>299.49400000000003</v>
      </c>
      <c r="E42" s="18">
        <f t="shared" si="3"/>
        <v>305.89400000000001</v>
      </c>
      <c r="G42" s="30"/>
      <c r="I42" s="40"/>
      <c r="J42" s="9"/>
      <c r="M42" s="9"/>
    </row>
    <row r="43" spans="1:13">
      <c r="A43" s="21" t="str">
        <f>A7</f>
        <v>GPS01N</v>
      </c>
      <c r="D43" s="17">
        <f>D7</f>
        <v>301.59690000000001</v>
      </c>
      <c r="E43" s="17">
        <f>D43+6.4</f>
        <v>307.99689999999998</v>
      </c>
      <c r="G43" s="30"/>
      <c r="I43" s="43"/>
      <c r="J43" s="9"/>
      <c r="M43" s="9"/>
    </row>
    <row r="44" spans="1:13">
      <c r="A44" t="s">
        <v>45</v>
      </c>
      <c r="D44" s="13">
        <v>314.49299999999999</v>
      </c>
      <c r="E44" s="18">
        <f t="shared" si="3"/>
        <v>320.89299999999997</v>
      </c>
      <c r="I44" s="40"/>
      <c r="J44" s="9"/>
      <c r="M44" s="9"/>
    </row>
    <row r="45" spans="1:13">
      <c r="A45" t="s">
        <v>46</v>
      </c>
      <c r="D45" s="13">
        <v>329.50200000000001</v>
      </c>
      <c r="E45" s="18">
        <f t="shared" si="3"/>
        <v>335.90199999999999</v>
      </c>
      <c r="I45" s="40"/>
      <c r="J45" s="9"/>
      <c r="M45" s="9"/>
    </row>
    <row r="46" spans="1:13">
      <c r="A46" t="s">
        <v>47</v>
      </c>
      <c r="D46" s="13">
        <v>344.49700000000001</v>
      </c>
      <c r="E46" s="18">
        <f t="shared" si="3"/>
        <v>350.89699999999999</v>
      </c>
      <c r="I46" s="40"/>
      <c r="J46" s="9"/>
      <c r="M46" s="9"/>
    </row>
    <row r="47" spans="1:13">
      <c r="A47" t="s">
        <v>48</v>
      </c>
      <c r="D47" s="13">
        <v>359.50400000000002</v>
      </c>
      <c r="E47" s="18">
        <f t="shared" si="3"/>
        <v>365.904</v>
      </c>
      <c r="I47" s="40"/>
      <c r="J47" s="9"/>
      <c r="M47" s="9"/>
    </row>
    <row r="48" spans="1:13">
      <c r="A48" t="s">
        <v>49</v>
      </c>
      <c r="D48" s="13">
        <v>374.49200000000002</v>
      </c>
      <c r="E48" s="18">
        <f t="shared" si="3"/>
        <v>380.892</v>
      </c>
      <c r="I48" s="40"/>
      <c r="J48" s="9"/>
      <c r="M48" s="9"/>
    </row>
    <row r="49" spans="1:13">
      <c r="A49" t="s">
        <v>50</v>
      </c>
      <c r="D49" s="13">
        <v>389.495</v>
      </c>
      <c r="E49" s="18">
        <f t="shared" si="3"/>
        <v>395.89499999999998</v>
      </c>
      <c r="I49" s="40"/>
      <c r="J49" s="9"/>
      <c r="M49" s="9"/>
    </row>
    <row r="50" spans="1:13">
      <c r="A50" t="s">
        <v>51</v>
      </c>
      <c r="D50" s="13">
        <v>404.49299999999999</v>
      </c>
      <c r="E50" s="18">
        <f t="shared" si="3"/>
        <v>410.89299999999997</v>
      </c>
      <c r="I50" s="40"/>
      <c r="J50" s="9"/>
      <c r="M50" s="9"/>
    </row>
    <row r="51" spans="1:13">
      <c r="A51" t="s">
        <v>52</v>
      </c>
      <c r="D51" s="13">
        <v>419.49299999999999</v>
      </c>
      <c r="E51" s="18">
        <f t="shared" si="3"/>
        <v>425.89299999999997</v>
      </c>
      <c r="G51" s="31"/>
      <c r="I51" s="40"/>
      <c r="J51" s="9"/>
      <c r="M51" s="9"/>
    </row>
    <row r="52" spans="1:13">
      <c r="A52" t="s">
        <v>53</v>
      </c>
      <c r="D52" s="13">
        <v>434.47</v>
      </c>
      <c r="E52" s="18">
        <f t="shared" si="3"/>
        <v>440.87</v>
      </c>
      <c r="G52" s="31"/>
      <c r="I52" s="40"/>
      <c r="J52" s="9"/>
      <c r="M52" s="9"/>
    </row>
    <row r="53" spans="1:13">
      <c r="A53" t="s">
        <v>54</v>
      </c>
      <c r="D53" s="13">
        <v>449.49599999999998</v>
      </c>
      <c r="E53" s="18">
        <f t="shared" si="3"/>
        <v>455.89599999999996</v>
      </c>
      <c r="G53" s="31"/>
      <c r="I53" s="40"/>
      <c r="J53" s="9"/>
      <c r="M53" s="9"/>
    </row>
    <row r="54" spans="1:13">
      <c r="A54" t="s">
        <v>55</v>
      </c>
      <c r="D54" s="16">
        <v>464.488</v>
      </c>
      <c r="E54" s="18">
        <f t="shared" si="3"/>
        <v>470.88799999999998</v>
      </c>
      <c r="G54" s="31"/>
      <c r="I54" s="40"/>
      <c r="J54" s="9"/>
      <c r="M54" s="9"/>
    </row>
    <row r="55" spans="1:13">
      <c r="A55" t="s">
        <v>56</v>
      </c>
      <c r="D55" s="13">
        <v>479.48099999999999</v>
      </c>
      <c r="E55" s="18">
        <f t="shared" si="3"/>
        <v>485.88099999999997</v>
      </c>
      <c r="G55" s="31"/>
      <c r="I55" s="40"/>
      <c r="J55" s="9"/>
      <c r="M55" s="9"/>
    </row>
    <row r="56" spans="1:13">
      <c r="A56" t="s">
        <v>57</v>
      </c>
      <c r="D56" s="13">
        <v>494.48500000000001</v>
      </c>
      <c r="E56" s="18">
        <f t="shared" si="3"/>
        <v>500.88499999999999</v>
      </c>
      <c r="G56" s="31"/>
      <c r="I56" s="40"/>
      <c r="J56" s="9"/>
      <c r="M56" s="9"/>
    </row>
    <row r="57" spans="1:13">
      <c r="A57" t="s">
        <v>58</v>
      </c>
      <c r="D57" s="13">
        <v>509.50200000000001</v>
      </c>
      <c r="E57" s="18">
        <f t="shared" si="3"/>
        <v>515.90200000000004</v>
      </c>
      <c r="G57" s="31"/>
      <c r="I57" s="40"/>
      <c r="J57" s="9"/>
      <c r="M57" s="9"/>
    </row>
    <row r="58" spans="1:13">
      <c r="A58" t="s">
        <v>59</v>
      </c>
      <c r="D58" s="13">
        <v>524.495</v>
      </c>
      <c r="E58" s="18">
        <f t="shared" si="3"/>
        <v>530.89499999999998</v>
      </c>
      <c r="G58" s="31"/>
      <c r="I58" s="40"/>
      <c r="J58" s="9"/>
      <c r="M58" s="9"/>
    </row>
    <row r="59" spans="1:13">
      <c r="A59" t="s">
        <v>60</v>
      </c>
      <c r="D59" s="13">
        <v>539.495</v>
      </c>
      <c r="E59" s="18">
        <f t="shared" si="3"/>
        <v>545.89499999999998</v>
      </c>
      <c r="G59" s="31"/>
      <c r="I59" s="40"/>
      <c r="J59" s="9"/>
      <c r="M59" s="9"/>
    </row>
    <row r="60" spans="1:13">
      <c r="A60" t="s">
        <v>61</v>
      </c>
      <c r="D60" s="13">
        <v>554.49199999999996</v>
      </c>
      <c r="E60" s="18">
        <f t="shared" si="3"/>
        <v>560.89199999999994</v>
      </c>
      <c r="G60" s="31"/>
      <c r="I60" s="40"/>
      <c r="J60" s="9"/>
      <c r="M60" s="9"/>
    </row>
    <row r="61" spans="1:13">
      <c r="A61" t="s">
        <v>62</v>
      </c>
      <c r="D61" s="13">
        <v>569.49599999999998</v>
      </c>
      <c r="E61" s="18">
        <f t="shared" si="3"/>
        <v>575.89599999999996</v>
      </c>
      <c r="G61" s="31"/>
      <c r="I61" s="40"/>
      <c r="J61" s="9"/>
      <c r="M61" s="9"/>
    </row>
    <row r="62" spans="1:13">
      <c r="A62" t="s">
        <v>63</v>
      </c>
      <c r="D62" s="13">
        <v>584.48800000000006</v>
      </c>
      <c r="E62" s="18">
        <f t="shared" si="3"/>
        <v>590.88800000000003</v>
      </c>
      <c r="G62" s="31"/>
      <c r="I62" s="40"/>
      <c r="J62" s="9"/>
      <c r="M62" s="9"/>
    </row>
    <row r="63" spans="1:13" s="21" customFormat="1">
      <c r="A63" t="s">
        <v>64</v>
      </c>
      <c r="D63" s="13">
        <v>599.49900000000002</v>
      </c>
      <c r="E63" s="18">
        <f t="shared" si="3"/>
        <v>605.899</v>
      </c>
      <c r="G63" s="30"/>
      <c r="I63" s="40"/>
      <c r="J63" s="9"/>
      <c r="M63" s="9"/>
    </row>
    <row r="64" spans="1:13">
      <c r="A64" s="21" t="str">
        <f>A8</f>
        <v>GPS02N</v>
      </c>
      <c r="D64" s="17">
        <f>D8</f>
        <v>601.58629999999994</v>
      </c>
      <c r="E64" s="17">
        <f>D64+6.4</f>
        <v>607.98629999999991</v>
      </c>
      <c r="G64" s="30"/>
      <c r="I64" s="43"/>
      <c r="J64" s="9"/>
      <c r="M64" s="9"/>
    </row>
    <row r="65" spans="1:13">
      <c r="A65" t="s">
        <v>65</v>
      </c>
      <c r="D65" s="13">
        <v>614.49</v>
      </c>
      <c r="E65" s="18">
        <f t="shared" si="3"/>
        <v>620.89</v>
      </c>
      <c r="G65" s="31"/>
      <c r="I65" s="40"/>
      <c r="J65" s="9"/>
      <c r="M65" s="9"/>
    </row>
    <row r="66" spans="1:13">
      <c r="A66" t="s">
        <v>66</v>
      </c>
      <c r="D66" s="13">
        <v>629.51599999999996</v>
      </c>
      <c r="E66" s="18">
        <f t="shared" si="3"/>
        <v>635.91599999999994</v>
      </c>
      <c r="G66" s="31"/>
      <c r="I66" s="40"/>
      <c r="J66" s="9"/>
      <c r="M66" s="9"/>
    </row>
    <row r="67" spans="1:13">
      <c r="A67" t="s">
        <v>67</v>
      </c>
      <c r="D67" s="13">
        <v>644.49099999999999</v>
      </c>
      <c r="E67" s="18">
        <f t="shared" si="3"/>
        <v>650.89099999999996</v>
      </c>
      <c r="G67" s="31"/>
      <c r="I67" s="40"/>
      <c r="J67" s="9"/>
      <c r="M67" s="9"/>
    </row>
    <row r="68" spans="1:13">
      <c r="A68" t="s">
        <v>68</v>
      </c>
      <c r="D68" s="13">
        <v>659.5</v>
      </c>
      <c r="E68" s="18">
        <f t="shared" si="3"/>
        <v>665.9</v>
      </c>
      <c r="G68" s="31"/>
      <c r="I68" s="40"/>
      <c r="J68" s="9"/>
      <c r="M68" s="9"/>
    </row>
    <row r="69" spans="1:13">
      <c r="A69" t="s">
        <v>69</v>
      </c>
      <c r="D69" s="13">
        <v>674.49699999999996</v>
      </c>
      <c r="E69" s="18">
        <f t="shared" si="3"/>
        <v>680.89699999999993</v>
      </c>
      <c r="G69" s="31"/>
      <c r="I69" s="40"/>
      <c r="J69" s="9"/>
      <c r="M69" s="9"/>
    </row>
    <row r="70" spans="1:13">
      <c r="A70" t="s">
        <v>70</v>
      </c>
      <c r="D70" s="13">
        <v>689.50599999999997</v>
      </c>
      <c r="E70" s="18">
        <f t="shared" si="3"/>
        <v>695.90599999999995</v>
      </c>
      <c r="G70" s="31"/>
      <c r="I70" s="40"/>
      <c r="J70" s="9"/>
      <c r="M70" s="9"/>
    </row>
    <row r="71" spans="1:13">
      <c r="A71" t="s">
        <v>71</v>
      </c>
      <c r="D71" s="13">
        <v>704.5</v>
      </c>
      <c r="E71" s="18">
        <f t="shared" si="3"/>
        <v>710.9</v>
      </c>
      <c r="G71" s="31"/>
      <c r="I71" s="40"/>
      <c r="J71" s="9"/>
      <c r="M71" s="9"/>
    </row>
    <row r="72" spans="1:13">
      <c r="A72" t="s">
        <v>72</v>
      </c>
      <c r="D72" s="13">
        <v>719.505</v>
      </c>
      <c r="E72" s="18">
        <f t="shared" si="3"/>
        <v>725.90499999999997</v>
      </c>
      <c r="G72" s="31"/>
      <c r="I72" s="40"/>
      <c r="J72" s="9"/>
      <c r="M72" s="9"/>
    </row>
    <row r="73" spans="1:13">
      <c r="A73" t="s">
        <v>73</v>
      </c>
      <c r="D73" s="13">
        <v>734.49699999999996</v>
      </c>
      <c r="E73" s="18">
        <f t="shared" si="3"/>
        <v>740.89699999999993</v>
      </c>
      <c r="G73" s="31"/>
      <c r="I73" s="40"/>
      <c r="J73" s="9"/>
      <c r="M73" s="9"/>
    </row>
    <row r="74" spans="1:13">
      <c r="A74" t="s">
        <v>74</v>
      </c>
      <c r="D74" s="13">
        <v>749.49699999999996</v>
      </c>
      <c r="E74" s="18">
        <f t="shared" si="3"/>
        <v>755.89699999999993</v>
      </c>
      <c r="G74" s="31"/>
      <c r="I74" s="40"/>
      <c r="J74" s="9"/>
      <c r="M74" s="9"/>
    </row>
    <row r="75" spans="1:13">
      <c r="A75" t="s">
        <v>75</v>
      </c>
      <c r="D75" s="16">
        <v>764.49199999999996</v>
      </c>
      <c r="E75" s="18">
        <f t="shared" si="3"/>
        <v>770.89199999999994</v>
      </c>
      <c r="I75" s="40"/>
      <c r="J75" s="9"/>
      <c r="M75" s="9"/>
    </row>
    <row r="76" spans="1:13">
      <c r="A76" t="s">
        <v>76</v>
      </c>
      <c r="D76" s="13">
        <v>779.49900000000002</v>
      </c>
      <c r="E76" s="18">
        <f t="shared" si="3"/>
        <v>785.899</v>
      </c>
      <c r="I76" s="40"/>
      <c r="J76" s="9"/>
      <c r="M76" s="9"/>
    </row>
    <row r="77" spans="1:13">
      <c r="A77" t="s">
        <v>77</v>
      </c>
      <c r="D77" s="13">
        <v>794.49699999999996</v>
      </c>
      <c r="E77" s="18">
        <f t="shared" si="3"/>
        <v>800.89699999999993</v>
      </c>
      <c r="I77" s="40"/>
      <c r="J77" s="9"/>
      <c r="M77" s="9"/>
    </row>
    <row r="78" spans="1:13">
      <c r="A78" t="s">
        <v>78</v>
      </c>
      <c r="D78" s="13">
        <v>809.51</v>
      </c>
      <c r="E78" s="18">
        <f t="shared" si="3"/>
        <v>815.91</v>
      </c>
      <c r="I78" s="40"/>
      <c r="J78" s="9"/>
      <c r="M78" s="9"/>
    </row>
    <row r="79" spans="1:13">
      <c r="A79" t="s">
        <v>79</v>
      </c>
      <c r="D79" s="13">
        <v>824.50099999999998</v>
      </c>
      <c r="E79" s="18">
        <f t="shared" si="3"/>
        <v>830.90099999999995</v>
      </c>
      <c r="I79" s="40"/>
      <c r="J79" s="9"/>
      <c r="M79" s="9"/>
    </row>
    <row r="80" spans="1:13">
      <c r="A80" t="s">
        <v>80</v>
      </c>
      <c r="D80" s="13">
        <v>839.51099999999997</v>
      </c>
      <c r="E80" s="18">
        <f t="shared" si="3"/>
        <v>845.91099999999994</v>
      </c>
      <c r="I80" s="40"/>
      <c r="J80" s="9"/>
      <c r="M80" s="9"/>
    </row>
    <row r="81" spans="1:23">
      <c r="A81" s="21" t="str">
        <f>A9</f>
        <v>GPS03N</v>
      </c>
      <c r="D81" s="17">
        <f>D9</f>
        <v>841.59129999999993</v>
      </c>
      <c r="E81" s="17">
        <f>D81+6.4</f>
        <v>847.99129999999991</v>
      </c>
      <c r="G81" s="30"/>
      <c r="I81" s="43"/>
      <c r="J81" s="9"/>
      <c r="M81" s="9"/>
    </row>
    <row r="82" spans="1:23">
      <c r="A82" t="s">
        <v>81</v>
      </c>
      <c r="D82" s="13">
        <v>854.50699999999995</v>
      </c>
      <c r="E82" s="18">
        <f t="shared" si="3"/>
        <v>860.90699999999993</v>
      </c>
      <c r="I82" s="40"/>
      <c r="J82" s="9"/>
      <c r="M82" s="9"/>
    </row>
    <row r="83" spans="1:23">
      <c r="A83" t="s">
        <v>82</v>
      </c>
      <c r="D83" s="13">
        <v>869.50599999999997</v>
      </c>
      <c r="E83" s="18">
        <f t="shared" si="3"/>
        <v>875.90599999999995</v>
      </c>
      <c r="I83" s="40"/>
      <c r="J83" s="9"/>
      <c r="M83" s="9"/>
    </row>
    <row r="84" spans="1:23" s="21" customFormat="1">
      <c r="A84" t="s">
        <v>83</v>
      </c>
      <c r="D84" s="13">
        <v>884.48800000000006</v>
      </c>
      <c r="E84" s="18">
        <f t="shared" si="3"/>
        <v>890.88800000000003</v>
      </c>
      <c r="G84" s="30"/>
      <c r="I84" s="40"/>
      <c r="J84" s="9"/>
      <c r="M84" s="9"/>
    </row>
    <row r="85" spans="1:23">
      <c r="A85" t="s">
        <v>84</v>
      </c>
      <c r="D85" s="13">
        <v>899.50400000000002</v>
      </c>
      <c r="E85" s="18">
        <f t="shared" si="3"/>
        <v>905.904</v>
      </c>
      <c r="I85" s="40"/>
      <c r="J85" s="9"/>
      <c r="M85" s="9"/>
      <c r="W85" s="13"/>
    </row>
    <row r="86" spans="1:23">
      <c r="A86" t="s">
        <v>85</v>
      </c>
      <c r="D86" s="13">
        <v>914.50300000000004</v>
      </c>
      <c r="E86" s="18">
        <f t="shared" ref="E86:E149" si="4">D86+6.4</f>
        <v>920.90300000000002</v>
      </c>
      <c r="I86" s="40"/>
      <c r="J86" s="9"/>
      <c r="M86" s="9"/>
      <c r="W86" s="13"/>
    </row>
    <row r="87" spans="1:23">
      <c r="A87" t="s">
        <v>86</v>
      </c>
      <c r="D87" s="13">
        <v>929.50900000000001</v>
      </c>
      <c r="E87" s="18">
        <f t="shared" si="4"/>
        <v>935.90899999999999</v>
      </c>
      <c r="I87" s="40"/>
      <c r="J87" s="9"/>
      <c r="M87" s="9"/>
      <c r="W87" s="13"/>
    </row>
    <row r="88" spans="1:23">
      <c r="A88" t="s">
        <v>87</v>
      </c>
      <c r="D88" s="13">
        <v>944.48800000000006</v>
      </c>
      <c r="E88" s="18">
        <f t="shared" si="4"/>
        <v>950.88800000000003</v>
      </c>
      <c r="I88" s="40"/>
      <c r="J88" s="9"/>
      <c r="M88" s="9"/>
      <c r="W88" s="13"/>
    </row>
    <row r="89" spans="1:23">
      <c r="A89" t="s">
        <v>88</v>
      </c>
      <c r="D89" s="13">
        <v>959.50400000000002</v>
      </c>
      <c r="E89" s="18">
        <f t="shared" si="4"/>
        <v>965.904</v>
      </c>
      <c r="I89" s="40"/>
      <c r="J89" s="9"/>
      <c r="M89" s="9"/>
      <c r="W89" s="13"/>
    </row>
    <row r="90" spans="1:23">
      <c r="A90" t="s">
        <v>89</v>
      </c>
      <c r="D90" s="13">
        <v>974.49900000000002</v>
      </c>
      <c r="E90" s="18">
        <f t="shared" si="4"/>
        <v>980.899</v>
      </c>
      <c r="I90" s="40"/>
      <c r="J90" s="9"/>
      <c r="M90" s="9"/>
      <c r="W90" s="13"/>
    </row>
    <row r="91" spans="1:23">
      <c r="A91" t="s">
        <v>90</v>
      </c>
      <c r="D91" s="13">
        <v>989.49199999999996</v>
      </c>
      <c r="E91" s="18">
        <f t="shared" si="4"/>
        <v>995.89199999999994</v>
      </c>
      <c r="I91" s="40"/>
      <c r="J91" s="9"/>
      <c r="M91" s="9"/>
      <c r="W91" s="13"/>
    </row>
    <row r="92" spans="1:23">
      <c r="A92" t="s">
        <v>91</v>
      </c>
      <c r="D92" s="13">
        <v>1004.495</v>
      </c>
      <c r="E92" s="18">
        <f t="shared" si="4"/>
        <v>1010.895</v>
      </c>
      <c r="I92" s="40"/>
      <c r="J92" s="9"/>
      <c r="M92" s="9"/>
      <c r="W92" s="13"/>
    </row>
    <row r="93" spans="1:23">
      <c r="A93" t="s">
        <v>92</v>
      </c>
      <c r="D93" s="13">
        <v>1019.496</v>
      </c>
      <c r="E93" s="18">
        <f t="shared" si="4"/>
        <v>1025.896</v>
      </c>
      <c r="G93" s="31"/>
      <c r="I93" s="40"/>
      <c r="J93" s="9"/>
      <c r="M93" s="9"/>
      <c r="W93" s="13"/>
    </row>
    <row r="94" spans="1:23">
      <c r="A94" t="s">
        <v>93</v>
      </c>
      <c r="D94" s="16">
        <v>1034.4929999999999</v>
      </c>
      <c r="E94" s="18">
        <f t="shared" si="4"/>
        <v>1040.893</v>
      </c>
      <c r="G94" s="31"/>
      <c r="I94" s="40"/>
      <c r="J94" s="9"/>
      <c r="M94" s="9"/>
      <c r="W94" s="13"/>
    </row>
    <row r="95" spans="1:23">
      <c r="A95" t="s">
        <v>94</v>
      </c>
      <c r="D95" s="13">
        <v>1049.499</v>
      </c>
      <c r="E95" s="18">
        <f t="shared" si="4"/>
        <v>1055.8990000000001</v>
      </c>
      <c r="G95" s="31"/>
      <c r="I95" s="40"/>
      <c r="J95" s="9"/>
      <c r="M95" s="9"/>
      <c r="W95" s="13"/>
    </row>
    <row r="96" spans="1:23">
      <c r="A96" t="s">
        <v>95</v>
      </c>
      <c r="D96" s="13">
        <v>1064.4929999999999</v>
      </c>
      <c r="E96" s="18">
        <f t="shared" si="4"/>
        <v>1070.893</v>
      </c>
      <c r="G96" s="31"/>
      <c r="I96" s="40"/>
      <c r="J96" s="9"/>
      <c r="M96" s="9"/>
      <c r="W96" s="13"/>
    </row>
    <row r="97" spans="1:23">
      <c r="A97" t="s">
        <v>96</v>
      </c>
      <c r="D97" s="13">
        <v>1079.499</v>
      </c>
      <c r="E97" s="18">
        <f t="shared" si="4"/>
        <v>1085.8990000000001</v>
      </c>
      <c r="G97" s="31"/>
      <c r="I97" s="40"/>
      <c r="J97" s="9"/>
      <c r="M97" s="9"/>
      <c r="W97" s="13"/>
    </row>
    <row r="98" spans="1:23">
      <c r="A98" t="s">
        <v>97</v>
      </c>
      <c r="D98" s="13">
        <v>1094.492</v>
      </c>
      <c r="E98" s="18">
        <f t="shared" si="4"/>
        <v>1100.8920000000001</v>
      </c>
      <c r="G98" s="31"/>
      <c r="I98" s="40"/>
      <c r="J98" s="9"/>
      <c r="M98" s="9"/>
      <c r="W98" s="13"/>
    </row>
    <row r="99" spans="1:23">
      <c r="A99" t="s">
        <v>98</v>
      </c>
      <c r="D99" s="13">
        <v>1109.502</v>
      </c>
      <c r="E99" s="18">
        <f t="shared" si="4"/>
        <v>1115.902</v>
      </c>
      <c r="G99" s="31"/>
      <c r="I99" s="40"/>
      <c r="J99" s="9"/>
      <c r="M99" s="9"/>
      <c r="W99" s="13"/>
    </row>
    <row r="100" spans="1:23">
      <c r="A100" t="s">
        <v>99</v>
      </c>
      <c r="D100" s="13">
        <v>1124.5</v>
      </c>
      <c r="E100" s="18">
        <f t="shared" si="4"/>
        <v>1130.9000000000001</v>
      </c>
      <c r="G100" s="31"/>
      <c r="I100" s="40"/>
      <c r="J100" s="9"/>
      <c r="M100" s="9"/>
      <c r="W100" s="13"/>
    </row>
    <row r="101" spans="1:23">
      <c r="A101" t="s">
        <v>100</v>
      </c>
      <c r="D101" s="13">
        <v>1139.502</v>
      </c>
      <c r="E101" s="18">
        <f t="shared" si="4"/>
        <v>1145.902</v>
      </c>
      <c r="G101" s="31"/>
      <c r="I101" s="40"/>
      <c r="J101" s="9"/>
      <c r="M101" s="9"/>
      <c r="W101" s="13"/>
    </row>
    <row r="102" spans="1:23">
      <c r="A102" t="s">
        <v>101</v>
      </c>
      <c r="D102" s="13">
        <v>1154.502</v>
      </c>
      <c r="E102" s="18">
        <f t="shared" si="4"/>
        <v>1160.902</v>
      </c>
      <c r="G102" s="31"/>
      <c r="I102" s="40"/>
      <c r="J102" s="9"/>
      <c r="M102" s="9"/>
      <c r="W102" s="13"/>
    </row>
    <row r="103" spans="1:23">
      <c r="A103" t="s">
        <v>102</v>
      </c>
      <c r="D103" s="13">
        <v>1169.501</v>
      </c>
      <c r="E103" s="18">
        <f t="shared" si="4"/>
        <v>1175.9010000000001</v>
      </c>
      <c r="G103" s="31"/>
      <c r="I103" s="40"/>
      <c r="J103" s="9"/>
      <c r="M103" s="9"/>
      <c r="W103" s="13"/>
    </row>
    <row r="104" spans="1:23">
      <c r="A104" t="s">
        <v>103</v>
      </c>
      <c r="D104" s="13">
        <v>1184.509</v>
      </c>
      <c r="E104" s="18">
        <f t="shared" si="4"/>
        <v>1190.9090000000001</v>
      </c>
      <c r="G104" s="31"/>
      <c r="I104" s="40"/>
      <c r="J104" s="9"/>
      <c r="M104" s="9"/>
      <c r="W104" s="13"/>
    </row>
    <row r="105" spans="1:23" s="21" customFormat="1">
      <c r="A105" t="s">
        <v>104</v>
      </c>
      <c r="D105" s="13">
        <v>1199.5070000000001</v>
      </c>
      <c r="E105" s="18">
        <f t="shared" si="4"/>
        <v>1205.9070000000002</v>
      </c>
      <c r="G105" s="30"/>
      <c r="I105" s="40"/>
      <c r="J105" s="9"/>
      <c r="M105" s="9"/>
      <c r="W105" s="17"/>
    </row>
    <row r="106" spans="1:23">
      <c r="A106" s="21" t="str">
        <f>A10</f>
        <v>GPS04N</v>
      </c>
      <c r="D106" s="17">
        <f>D10</f>
        <v>1201.5931</v>
      </c>
      <c r="E106" s="17">
        <f>D106+6.4</f>
        <v>1207.9931000000001</v>
      </c>
      <c r="G106" s="30"/>
      <c r="I106" s="43"/>
      <c r="J106" s="9"/>
      <c r="M106" s="9"/>
      <c r="W106" s="13"/>
    </row>
    <row r="107" spans="1:23">
      <c r="A107" t="s">
        <v>105</v>
      </c>
      <c r="D107" s="13">
        <v>1214.502</v>
      </c>
      <c r="E107" s="18">
        <f t="shared" si="4"/>
        <v>1220.902</v>
      </c>
      <c r="G107" s="31"/>
      <c r="I107" s="40"/>
      <c r="J107" s="9"/>
      <c r="M107" s="9"/>
      <c r="W107" s="13"/>
    </row>
    <row r="108" spans="1:23">
      <c r="A108" t="s">
        <v>106</v>
      </c>
      <c r="D108" s="13">
        <v>1229.502</v>
      </c>
      <c r="E108" s="18">
        <f t="shared" si="4"/>
        <v>1235.902</v>
      </c>
      <c r="G108" s="31"/>
      <c r="I108" s="40"/>
      <c r="J108" s="9"/>
      <c r="M108" s="9"/>
      <c r="W108" s="13"/>
    </row>
    <row r="109" spans="1:23">
      <c r="A109" t="s">
        <v>107</v>
      </c>
      <c r="D109" s="13">
        <v>1244.4939999999999</v>
      </c>
      <c r="E109" s="18">
        <f t="shared" si="4"/>
        <v>1250.894</v>
      </c>
      <c r="G109" s="31"/>
      <c r="I109" s="40"/>
      <c r="J109" s="9"/>
      <c r="M109" s="9"/>
      <c r="W109" s="13"/>
    </row>
    <row r="110" spans="1:23">
      <c r="A110" t="s">
        <v>108</v>
      </c>
      <c r="D110" s="13">
        <v>1259.5150000000001</v>
      </c>
      <c r="E110" s="18">
        <f t="shared" si="4"/>
        <v>1265.9150000000002</v>
      </c>
      <c r="G110" s="31"/>
      <c r="I110" s="40"/>
      <c r="J110" s="9"/>
      <c r="M110" s="9"/>
      <c r="W110" s="13"/>
    </row>
    <row r="111" spans="1:23">
      <c r="A111" t="s">
        <v>109</v>
      </c>
      <c r="D111" s="13">
        <v>1274.5029999999999</v>
      </c>
      <c r="E111" s="18">
        <f t="shared" si="4"/>
        <v>1280.903</v>
      </c>
      <c r="G111" s="31"/>
      <c r="I111" s="40"/>
      <c r="J111" s="9"/>
      <c r="M111" s="9"/>
      <c r="W111" s="13"/>
    </row>
    <row r="112" spans="1:23">
      <c r="A112" t="s">
        <v>110</v>
      </c>
      <c r="D112" s="13">
        <v>1289.501</v>
      </c>
      <c r="E112" s="18">
        <f t="shared" si="4"/>
        <v>1295.9010000000001</v>
      </c>
      <c r="G112" s="31"/>
      <c r="I112" s="40"/>
      <c r="J112" s="9"/>
      <c r="M112" s="9"/>
      <c r="W112" s="13"/>
    </row>
    <row r="113" spans="1:23">
      <c r="A113" t="s">
        <v>111</v>
      </c>
      <c r="D113" s="13">
        <v>1304.5</v>
      </c>
      <c r="E113" s="18">
        <f t="shared" si="4"/>
        <v>1310.9</v>
      </c>
      <c r="G113" s="31"/>
      <c r="I113" s="40"/>
      <c r="J113" s="9"/>
      <c r="M113" s="9"/>
      <c r="W113" s="13"/>
    </row>
    <row r="114" spans="1:23">
      <c r="A114" t="s">
        <v>112</v>
      </c>
      <c r="D114" s="13">
        <v>1319.4929999999999</v>
      </c>
      <c r="E114" s="18">
        <f t="shared" si="4"/>
        <v>1325.893</v>
      </c>
      <c r="G114" s="31"/>
      <c r="I114" s="40"/>
      <c r="J114" s="9"/>
      <c r="M114" s="9"/>
      <c r="W114" s="13"/>
    </row>
    <row r="115" spans="1:23">
      <c r="A115" t="s">
        <v>113</v>
      </c>
      <c r="D115" s="16">
        <v>1334.489</v>
      </c>
      <c r="E115" s="18">
        <f t="shared" si="4"/>
        <v>1340.8890000000001</v>
      </c>
      <c r="G115" s="31"/>
      <c r="I115" s="40"/>
      <c r="J115" s="9"/>
      <c r="M115" s="9"/>
      <c r="W115" s="13"/>
    </row>
    <row r="116" spans="1:23">
      <c r="A116" t="s">
        <v>114</v>
      </c>
      <c r="D116" s="13">
        <v>1349.51</v>
      </c>
      <c r="E116" s="18">
        <f t="shared" si="4"/>
        <v>1355.91</v>
      </c>
      <c r="G116" s="31"/>
      <c r="I116" s="40"/>
      <c r="J116" s="9"/>
      <c r="M116" s="9"/>
      <c r="W116" s="13"/>
    </row>
    <row r="117" spans="1:23">
      <c r="A117" t="s">
        <v>115</v>
      </c>
      <c r="D117" s="13">
        <v>1364.4960000000001</v>
      </c>
      <c r="E117" s="18">
        <f t="shared" si="4"/>
        <v>1370.8960000000002</v>
      </c>
      <c r="G117" s="27"/>
      <c r="I117" s="40"/>
      <c r="J117" s="9"/>
      <c r="M117" s="9"/>
      <c r="W117" s="13"/>
    </row>
    <row r="118" spans="1:23">
      <c r="A118" t="s">
        <v>116</v>
      </c>
      <c r="D118" s="13">
        <v>1379.5</v>
      </c>
      <c r="E118" s="18">
        <f t="shared" si="4"/>
        <v>1385.9</v>
      </c>
      <c r="I118" s="40"/>
      <c r="J118" s="9"/>
      <c r="M118" s="9"/>
      <c r="W118" s="13"/>
    </row>
    <row r="119" spans="1:23">
      <c r="A119" t="s">
        <v>117</v>
      </c>
      <c r="D119" s="13">
        <v>1394.4929999999999</v>
      </c>
      <c r="E119" s="18">
        <f t="shared" si="4"/>
        <v>1400.893</v>
      </c>
      <c r="I119" s="40"/>
      <c r="J119" s="9"/>
      <c r="M119" s="9"/>
      <c r="W119" s="13"/>
    </row>
    <row r="120" spans="1:23">
      <c r="A120" t="s">
        <v>118</v>
      </c>
      <c r="D120" s="13">
        <v>1409.498</v>
      </c>
      <c r="E120" s="18">
        <f t="shared" si="4"/>
        <v>1415.8980000000001</v>
      </c>
      <c r="I120" s="40"/>
      <c r="J120" s="9"/>
      <c r="M120" s="9"/>
      <c r="W120" s="13"/>
    </row>
    <row r="121" spans="1:23">
      <c r="A121" t="s">
        <v>119</v>
      </c>
      <c r="D121" s="13">
        <v>1424.492</v>
      </c>
      <c r="E121" s="18">
        <f t="shared" si="4"/>
        <v>1430.8920000000001</v>
      </c>
      <c r="I121" s="40"/>
      <c r="J121" s="9"/>
      <c r="M121" s="9"/>
      <c r="W121" s="13"/>
    </row>
    <row r="122" spans="1:23">
      <c r="A122" t="s">
        <v>120</v>
      </c>
      <c r="D122" s="13">
        <v>1439.4960000000001</v>
      </c>
      <c r="E122" s="18">
        <f t="shared" si="4"/>
        <v>1445.8960000000002</v>
      </c>
      <c r="I122" s="40"/>
      <c r="J122" s="9"/>
      <c r="M122" s="9"/>
      <c r="W122" s="13"/>
    </row>
    <row r="123" spans="1:23">
      <c r="A123" s="21" t="str">
        <f>A11</f>
        <v>GPS05N</v>
      </c>
      <c r="D123" s="17">
        <f>D11</f>
        <v>1441.5991000000001</v>
      </c>
      <c r="E123" s="17">
        <f>D123+6.4</f>
        <v>1447.9991000000002</v>
      </c>
      <c r="G123" s="30"/>
      <c r="I123" s="43"/>
      <c r="J123" s="9"/>
      <c r="M123" s="9"/>
      <c r="W123" s="13"/>
    </row>
    <row r="124" spans="1:23" s="21" customFormat="1">
      <c r="A124" t="s">
        <v>121</v>
      </c>
      <c r="D124" s="13">
        <v>1454.492</v>
      </c>
      <c r="E124" s="18">
        <f t="shared" si="4"/>
        <v>1460.8920000000001</v>
      </c>
      <c r="G124" s="30"/>
      <c r="I124" s="40"/>
      <c r="J124" s="9"/>
      <c r="M124" s="9"/>
      <c r="W124" s="17"/>
    </row>
    <row r="125" spans="1:23">
      <c r="A125" t="s">
        <v>122</v>
      </c>
      <c r="D125" s="13">
        <v>1469.5029999999999</v>
      </c>
      <c r="E125" s="18">
        <f t="shared" si="4"/>
        <v>1475.903</v>
      </c>
      <c r="I125" s="40"/>
      <c r="J125" s="9"/>
      <c r="M125" s="9"/>
      <c r="W125" s="13"/>
    </row>
    <row r="126" spans="1:23">
      <c r="A126" t="s">
        <v>123</v>
      </c>
      <c r="D126" s="13">
        <v>1484.498</v>
      </c>
      <c r="E126" s="18">
        <f t="shared" si="4"/>
        <v>1490.8980000000001</v>
      </c>
      <c r="I126" s="40"/>
      <c r="J126" s="9"/>
      <c r="M126" s="9"/>
      <c r="W126" s="13"/>
    </row>
    <row r="127" spans="1:23">
      <c r="A127" t="s">
        <v>124</v>
      </c>
      <c r="D127" s="13">
        <v>1499.5029999999999</v>
      </c>
      <c r="E127" s="18">
        <f t="shared" si="4"/>
        <v>1505.903</v>
      </c>
      <c r="I127" s="40"/>
      <c r="J127" s="9"/>
      <c r="M127" s="9"/>
      <c r="W127" s="13"/>
    </row>
    <row r="128" spans="1:23">
      <c r="A128" t="s">
        <v>125</v>
      </c>
      <c r="D128" s="13">
        <v>1514.4849999999999</v>
      </c>
      <c r="E128" s="18">
        <f t="shared" si="4"/>
        <v>1520.885</v>
      </c>
      <c r="I128" s="40"/>
      <c r="J128" s="9"/>
      <c r="M128" s="9"/>
      <c r="W128" s="13"/>
    </row>
    <row r="129" spans="1:23">
      <c r="A129" t="s">
        <v>126</v>
      </c>
      <c r="D129" s="16">
        <v>1529.894</v>
      </c>
      <c r="E129" s="18">
        <f t="shared" si="4"/>
        <v>1536.2940000000001</v>
      </c>
      <c r="I129" s="40"/>
      <c r="J129" s="9"/>
      <c r="M129" s="9"/>
      <c r="W129" s="15"/>
    </row>
    <row r="130" spans="1:23">
      <c r="A130" t="s">
        <v>127</v>
      </c>
      <c r="D130" s="16">
        <v>1544.0940000000001</v>
      </c>
      <c r="E130" s="18">
        <f t="shared" si="4"/>
        <v>1550.4940000000001</v>
      </c>
      <c r="I130" s="40"/>
      <c r="J130" s="9"/>
      <c r="M130" s="9"/>
      <c r="W130" s="16"/>
    </row>
    <row r="131" spans="1:23">
      <c r="A131" t="s">
        <v>128</v>
      </c>
      <c r="D131" s="16">
        <v>1559.501</v>
      </c>
      <c r="E131" s="18">
        <f t="shared" si="4"/>
        <v>1565.9010000000001</v>
      </c>
      <c r="I131" s="40"/>
      <c r="J131" s="9"/>
      <c r="M131" s="9"/>
      <c r="W131" s="16"/>
    </row>
    <row r="132" spans="1:23">
      <c r="A132" t="s">
        <v>129</v>
      </c>
      <c r="D132" s="13">
        <v>1574.482</v>
      </c>
      <c r="E132" s="18">
        <f t="shared" si="4"/>
        <v>1580.8820000000001</v>
      </c>
      <c r="G132" s="29"/>
      <c r="I132" s="40"/>
      <c r="J132" s="9"/>
      <c r="M132" s="9"/>
      <c r="W132" s="16"/>
    </row>
    <row r="133" spans="1:23">
      <c r="A133" t="s">
        <v>130</v>
      </c>
      <c r="D133" s="13">
        <v>1589.4949999999999</v>
      </c>
      <c r="E133" s="18">
        <f t="shared" si="4"/>
        <v>1595.895</v>
      </c>
      <c r="I133" s="40"/>
      <c r="J133" s="9"/>
      <c r="M133" s="9"/>
      <c r="W133" s="16"/>
    </row>
    <row r="134" spans="1:23">
      <c r="A134" t="s">
        <v>131</v>
      </c>
      <c r="D134" s="16">
        <v>1604.491</v>
      </c>
      <c r="E134" s="18">
        <f t="shared" si="4"/>
        <v>1610.8910000000001</v>
      </c>
      <c r="I134" s="40"/>
      <c r="J134" s="9"/>
      <c r="M134" s="9"/>
      <c r="W134" s="16"/>
    </row>
    <row r="135" spans="1:23">
      <c r="A135" t="s">
        <v>132</v>
      </c>
      <c r="D135" s="16">
        <v>1619.4860000000001</v>
      </c>
      <c r="E135" s="18">
        <f t="shared" si="4"/>
        <v>1625.8860000000002</v>
      </c>
      <c r="I135" s="40"/>
      <c r="J135" s="9"/>
      <c r="M135" s="9"/>
      <c r="U135" s="12"/>
      <c r="V135" s="12"/>
      <c r="W135" s="16"/>
    </row>
    <row r="136" spans="1:23">
      <c r="A136" t="s">
        <v>133</v>
      </c>
      <c r="D136" s="16">
        <v>1634.4780000000001</v>
      </c>
      <c r="E136" s="18">
        <f t="shared" si="4"/>
        <v>1640.8780000000002</v>
      </c>
      <c r="I136" s="40"/>
      <c r="J136" s="9"/>
      <c r="M136" s="9"/>
      <c r="U136" s="12"/>
      <c r="V136" s="17"/>
      <c r="W136" s="16"/>
    </row>
    <row r="137" spans="1:23">
      <c r="A137" t="s">
        <v>134</v>
      </c>
      <c r="D137" s="16">
        <v>1649.4870000000001</v>
      </c>
      <c r="E137" s="18">
        <f t="shared" si="4"/>
        <v>1655.8870000000002</v>
      </c>
      <c r="I137" s="40"/>
      <c r="J137" s="9"/>
      <c r="M137" s="9"/>
      <c r="U137" s="12"/>
      <c r="V137" s="17"/>
      <c r="W137" s="16"/>
    </row>
    <row r="138" spans="1:23">
      <c r="A138" t="s">
        <v>135</v>
      </c>
      <c r="D138" s="13">
        <v>1664.4880000000001</v>
      </c>
      <c r="E138" s="18">
        <f t="shared" si="4"/>
        <v>1670.8880000000001</v>
      </c>
      <c r="I138" s="40"/>
      <c r="J138" s="9"/>
      <c r="M138" s="9"/>
      <c r="U138" s="12"/>
      <c r="V138" s="12"/>
      <c r="W138" s="16"/>
    </row>
    <row r="139" spans="1:23">
      <c r="A139" t="s">
        <v>136</v>
      </c>
      <c r="D139" s="13">
        <v>1679.4960000000001</v>
      </c>
      <c r="E139" s="18">
        <f t="shared" si="4"/>
        <v>1685.8960000000002</v>
      </c>
      <c r="I139" s="40"/>
      <c r="J139" s="9"/>
      <c r="M139" s="9"/>
      <c r="U139" s="12"/>
      <c r="V139" s="12"/>
      <c r="W139" s="16"/>
    </row>
    <row r="140" spans="1:23">
      <c r="A140" t="s">
        <v>137</v>
      </c>
      <c r="D140" s="13">
        <v>1694.489</v>
      </c>
      <c r="E140" s="18">
        <f t="shared" si="4"/>
        <v>1700.8890000000001</v>
      </c>
      <c r="I140" s="40"/>
      <c r="J140" s="9"/>
      <c r="M140" s="9"/>
      <c r="U140" s="12"/>
      <c r="V140" s="12"/>
      <c r="W140" s="16"/>
    </row>
    <row r="141" spans="1:23">
      <c r="A141" t="s">
        <v>138</v>
      </c>
      <c r="D141" s="13">
        <v>1709.4970000000001</v>
      </c>
      <c r="E141" s="18">
        <f t="shared" si="4"/>
        <v>1715.8970000000002</v>
      </c>
      <c r="I141" s="40"/>
      <c r="J141" s="9"/>
      <c r="M141" s="9"/>
      <c r="U141" s="12"/>
      <c r="V141" s="12"/>
      <c r="W141" s="16"/>
    </row>
    <row r="142" spans="1:23">
      <c r="A142" t="s">
        <v>139</v>
      </c>
      <c r="D142" s="13">
        <v>1724.491</v>
      </c>
      <c r="E142" s="18">
        <f t="shared" si="4"/>
        <v>1730.8910000000001</v>
      </c>
      <c r="I142" s="40"/>
      <c r="J142" s="9"/>
      <c r="M142" s="9"/>
      <c r="U142" s="12"/>
      <c r="V142" s="12"/>
      <c r="W142" s="16"/>
    </row>
    <row r="143" spans="1:23">
      <c r="A143" t="s">
        <v>140</v>
      </c>
      <c r="D143" s="13">
        <v>1739.4880000000001</v>
      </c>
      <c r="E143" s="18">
        <f t="shared" si="4"/>
        <v>1745.8880000000001</v>
      </c>
      <c r="I143" s="40"/>
      <c r="J143" s="9"/>
      <c r="M143" s="9"/>
      <c r="U143" s="12"/>
      <c r="V143" s="12"/>
      <c r="W143" s="16"/>
    </row>
    <row r="144" spans="1:23">
      <c r="A144" t="s">
        <v>141</v>
      </c>
      <c r="D144" s="13">
        <v>1754.4839999999999</v>
      </c>
      <c r="E144" s="18">
        <f t="shared" si="4"/>
        <v>1760.884</v>
      </c>
      <c r="I144" s="40"/>
      <c r="J144" s="9"/>
      <c r="M144" s="9"/>
      <c r="U144" s="12"/>
      <c r="V144" s="12"/>
      <c r="W144" s="16"/>
    </row>
    <row r="145" spans="1:23">
      <c r="A145" t="s">
        <v>142</v>
      </c>
      <c r="D145" s="13">
        <v>1769.4880000000001</v>
      </c>
      <c r="E145" s="18">
        <f t="shared" si="4"/>
        <v>1775.8880000000001</v>
      </c>
      <c r="I145" s="40"/>
      <c r="J145" s="9"/>
      <c r="M145" s="9"/>
      <c r="U145" s="12"/>
      <c r="V145" s="12"/>
      <c r="W145" s="16"/>
    </row>
    <row r="146" spans="1:23">
      <c r="A146" s="21" t="str">
        <f>A12</f>
        <v>GPS06N</v>
      </c>
      <c r="D146" s="17">
        <f>D12</f>
        <v>1771.5899000000002</v>
      </c>
      <c r="E146" s="17">
        <f>D146+6.4</f>
        <v>1777.9899000000003</v>
      </c>
      <c r="G146" s="30"/>
      <c r="I146" s="43"/>
      <c r="J146" s="9"/>
      <c r="M146" s="9"/>
      <c r="U146" s="12"/>
      <c r="V146" s="12"/>
      <c r="W146" s="16"/>
    </row>
    <row r="147" spans="1:23" s="21" customFormat="1">
      <c r="A147" t="s">
        <v>143</v>
      </c>
      <c r="D147" s="13">
        <v>1784.4770000000001</v>
      </c>
      <c r="E147" s="18">
        <f t="shared" si="4"/>
        <v>1790.8770000000002</v>
      </c>
      <c r="G147" s="30"/>
      <c r="I147" s="40"/>
      <c r="J147" s="9"/>
      <c r="M147" s="9"/>
      <c r="U147" s="22"/>
      <c r="V147" s="22"/>
      <c r="W147" s="17"/>
    </row>
    <row r="148" spans="1:23">
      <c r="A148" t="s">
        <v>144</v>
      </c>
      <c r="D148" s="13">
        <v>1799.4949999999999</v>
      </c>
      <c r="E148" s="18">
        <f t="shared" si="4"/>
        <v>1805.895</v>
      </c>
      <c r="I148" s="40"/>
      <c r="J148" s="9"/>
      <c r="M148" s="9"/>
      <c r="U148" s="12"/>
      <c r="V148" s="12"/>
      <c r="W148" s="16"/>
    </row>
    <row r="149" spans="1:23">
      <c r="A149" t="s">
        <v>145</v>
      </c>
      <c r="D149" s="13">
        <v>1814.492</v>
      </c>
      <c r="E149" s="18">
        <f t="shared" si="4"/>
        <v>1820.8920000000001</v>
      </c>
      <c r="I149" s="40"/>
      <c r="J149" s="9"/>
      <c r="M149" s="9"/>
      <c r="U149" s="12"/>
      <c r="V149" s="12"/>
      <c r="W149" s="16"/>
    </row>
    <row r="150" spans="1:23">
      <c r="A150" t="s">
        <v>146</v>
      </c>
      <c r="D150" s="13">
        <v>1829.489</v>
      </c>
      <c r="E150" s="18">
        <f t="shared" ref="E150:E213" si="5">D150+6.4</f>
        <v>1835.8890000000001</v>
      </c>
      <c r="I150" s="40"/>
      <c r="J150" s="9"/>
      <c r="M150" s="9"/>
      <c r="U150" s="12"/>
      <c r="V150" s="12"/>
      <c r="W150" s="16"/>
    </row>
    <row r="151" spans="1:23">
      <c r="A151" t="s">
        <v>147</v>
      </c>
      <c r="D151" s="13">
        <v>1844.4870000000001</v>
      </c>
      <c r="E151" s="18">
        <f t="shared" si="5"/>
        <v>1850.8870000000002</v>
      </c>
      <c r="I151" s="40"/>
      <c r="J151" s="9"/>
      <c r="M151" s="9"/>
      <c r="U151" s="12"/>
      <c r="V151" s="12"/>
      <c r="W151" s="16"/>
    </row>
    <row r="152" spans="1:23">
      <c r="A152" t="s">
        <v>148</v>
      </c>
      <c r="D152" s="13">
        <v>1859.4860000000001</v>
      </c>
      <c r="E152" s="18">
        <f t="shared" si="5"/>
        <v>1865.8860000000002</v>
      </c>
      <c r="I152" s="40"/>
      <c r="J152" s="9"/>
      <c r="M152" s="9"/>
      <c r="U152" s="12"/>
      <c r="V152" s="12"/>
      <c r="W152" s="16"/>
    </row>
    <row r="153" spans="1:23">
      <c r="A153" t="s">
        <v>149</v>
      </c>
      <c r="D153" s="13">
        <v>1874.4839999999999</v>
      </c>
      <c r="E153" s="18">
        <f t="shared" si="5"/>
        <v>1880.884</v>
      </c>
      <c r="I153" s="40"/>
      <c r="J153" s="9"/>
      <c r="M153" s="9"/>
      <c r="U153" s="12"/>
      <c r="V153" s="12"/>
      <c r="W153" s="16"/>
    </row>
    <row r="154" spans="1:23">
      <c r="A154" t="s">
        <v>150</v>
      </c>
      <c r="D154" s="13">
        <v>1889.492</v>
      </c>
      <c r="E154" s="18">
        <f t="shared" si="5"/>
        <v>1895.8920000000001</v>
      </c>
      <c r="I154" s="40"/>
      <c r="J154" s="9"/>
      <c r="M154" s="9"/>
      <c r="U154" s="12"/>
      <c r="V154" s="12"/>
      <c r="W154" s="16"/>
    </row>
    <row r="155" spans="1:23">
      <c r="A155" t="s">
        <v>151</v>
      </c>
      <c r="D155" s="13">
        <v>1904.4939999999999</v>
      </c>
      <c r="E155" s="18">
        <f t="shared" si="5"/>
        <v>1910.894</v>
      </c>
      <c r="I155" s="40"/>
      <c r="J155" s="9"/>
      <c r="M155" s="9"/>
      <c r="U155" s="12"/>
      <c r="V155" s="12"/>
      <c r="W155" s="16"/>
    </row>
    <row r="156" spans="1:23">
      <c r="A156" t="s">
        <v>152</v>
      </c>
      <c r="D156" s="13">
        <v>1919.49</v>
      </c>
      <c r="E156" s="18">
        <f t="shared" si="5"/>
        <v>1925.89</v>
      </c>
      <c r="G156" s="29"/>
      <c r="I156" s="40"/>
      <c r="J156" s="9"/>
      <c r="M156" s="9"/>
      <c r="U156" s="12"/>
      <c r="V156" s="12"/>
      <c r="W156" s="16"/>
    </row>
    <row r="157" spans="1:23">
      <c r="A157" t="s">
        <v>153</v>
      </c>
      <c r="D157" s="16">
        <v>1934.491</v>
      </c>
      <c r="E157" s="18">
        <f t="shared" si="5"/>
        <v>1940.8910000000001</v>
      </c>
      <c r="G157" s="29"/>
      <c r="I157" s="40"/>
      <c r="J157" s="9"/>
      <c r="M157" s="9"/>
      <c r="U157" s="12"/>
      <c r="V157" s="17"/>
      <c r="W157" s="16"/>
    </row>
    <row r="158" spans="1:23">
      <c r="A158" t="s">
        <v>154</v>
      </c>
      <c r="D158" s="16">
        <v>1949.4939999999999</v>
      </c>
      <c r="E158" s="18">
        <f t="shared" si="5"/>
        <v>1955.894</v>
      </c>
      <c r="G158" s="29"/>
      <c r="I158" s="40"/>
      <c r="J158" s="9"/>
      <c r="M158" s="9"/>
      <c r="U158" s="12"/>
      <c r="V158" s="17"/>
      <c r="W158" s="16"/>
    </row>
    <row r="159" spans="1:23">
      <c r="A159" t="s">
        <v>155</v>
      </c>
      <c r="D159" s="13">
        <v>1964.489</v>
      </c>
      <c r="E159" s="18">
        <f t="shared" si="5"/>
        <v>1970.8890000000001</v>
      </c>
      <c r="G159" s="29"/>
      <c r="I159" s="40"/>
      <c r="J159" s="9"/>
      <c r="M159" s="9"/>
      <c r="U159" s="12"/>
      <c r="V159" s="12"/>
      <c r="W159" s="16"/>
    </row>
    <row r="160" spans="1:23">
      <c r="A160" t="s">
        <v>156</v>
      </c>
      <c r="D160" s="13">
        <v>1979.4849999999999</v>
      </c>
      <c r="E160" s="18">
        <f t="shared" si="5"/>
        <v>1985.885</v>
      </c>
      <c r="G160" s="29"/>
      <c r="I160" s="40"/>
      <c r="J160" s="9"/>
      <c r="M160" s="9"/>
      <c r="U160" s="12"/>
      <c r="V160" s="12"/>
      <c r="W160" s="16"/>
    </row>
    <row r="161" spans="1:23">
      <c r="A161" t="s">
        <v>157</v>
      </c>
      <c r="D161" s="13">
        <v>1994.4870000000001</v>
      </c>
      <c r="E161" s="18">
        <f t="shared" si="5"/>
        <v>2000.8870000000002</v>
      </c>
      <c r="G161" s="29"/>
      <c r="I161" s="40"/>
      <c r="J161" s="9"/>
      <c r="M161" s="9"/>
      <c r="U161" s="12"/>
      <c r="V161" s="12"/>
      <c r="W161" s="16"/>
    </row>
    <row r="162" spans="1:23">
      <c r="A162" t="s">
        <v>158</v>
      </c>
      <c r="D162" s="13">
        <v>2009.492</v>
      </c>
      <c r="E162" s="18">
        <f t="shared" si="5"/>
        <v>2015.8920000000001</v>
      </c>
      <c r="G162" s="29"/>
      <c r="I162" s="40"/>
      <c r="J162" s="9"/>
      <c r="M162" s="9"/>
      <c r="U162" s="12"/>
      <c r="V162" s="12"/>
      <c r="W162" s="16"/>
    </row>
    <row r="163" spans="1:23">
      <c r="A163" t="s">
        <v>159</v>
      </c>
      <c r="D163" s="13">
        <v>2024.492</v>
      </c>
      <c r="E163" s="18">
        <f t="shared" si="5"/>
        <v>2030.8920000000001</v>
      </c>
      <c r="G163" s="29"/>
      <c r="I163" s="40"/>
      <c r="J163" s="9"/>
      <c r="M163" s="9"/>
      <c r="U163" s="12"/>
      <c r="V163" s="12"/>
      <c r="W163" s="16"/>
    </row>
    <row r="164" spans="1:23">
      <c r="A164" t="s">
        <v>160</v>
      </c>
      <c r="D164" s="13">
        <v>2039.4880000000001</v>
      </c>
      <c r="E164" s="18">
        <f t="shared" si="5"/>
        <v>2045.8880000000001</v>
      </c>
      <c r="G164" s="29"/>
      <c r="I164" s="40"/>
      <c r="J164" s="9"/>
      <c r="M164" s="9"/>
      <c r="U164" s="12"/>
      <c r="V164" s="12"/>
      <c r="W164" s="16"/>
    </row>
    <row r="165" spans="1:23">
      <c r="A165" t="s">
        <v>161</v>
      </c>
      <c r="D165" s="13">
        <v>2054.4830000000002</v>
      </c>
      <c r="E165" s="18">
        <f t="shared" si="5"/>
        <v>2060.8830000000003</v>
      </c>
      <c r="G165" s="29"/>
      <c r="I165" s="40"/>
      <c r="J165" s="9"/>
      <c r="M165" s="9"/>
      <c r="U165" s="12"/>
      <c r="V165" s="12"/>
      <c r="W165" s="16"/>
    </row>
    <row r="166" spans="1:23">
      <c r="A166" t="s">
        <v>162</v>
      </c>
      <c r="D166" s="13">
        <v>2069.4929999999999</v>
      </c>
      <c r="E166" s="18">
        <f t="shared" si="5"/>
        <v>2075.893</v>
      </c>
      <c r="G166" s="29"/>
      <c r="I166" s="40"/>
      <c r="J166" s="9"/>
      <c r="M166" s="9"/>
      <c r="U166" s="12"/>
      <c r="V166" s="12"/>
      <c r="W166" s="16"/>
    </row>
    <row r="167" spans="1:23">
      <c r="A167" t="s">
        <v>163</v>
      </c>
      <c r="D167" s="13">
        <v>2084.4960000000001</v>
      </c>
      <c r="E167" s="18">
        <f t="shared" si="5"/>
        <v>2090.8960000000002</v>
      </c>
      <c r="G167" s="29"/>
      <c r="I167" s="40"/>
      <c r="J167" s="9"/>
      <c r="M167" s="9"/>
      <c r="U167" s="12"/>
      <c r="V167" s="12"/>
      <c r="W167" s="16"/>
    </row>
    <row r="168" spans="1:23">
      <c r="A168" t="s">
        <v>164</v>
      </c>
      <c r="B168" s="21"/>
      <c r="C168" s="21"/>
      <c r="D168" s="13">
        <v>2099.4969999999998</v>
      </c>
      <c r="E168" s="18">
        <f t="shared" si="5"/>
        <v>2105.8969999999999</v>
      </c>
      <c r="G168" s="30"/>
      <c r="I168" s="40"/>
      <c r="J168" s="9"/>
      <c r="M168" s="9"/>
      <c r="U168" s="12"/>
      <c r="V168" s="12"/>
      <c r="W168" s="16"/>
    </row>
    <row r="169" spans="1:23">
      <c r="A169" s="21" t="str">
        <f>A13</f>
        <v>GPS07N</v>
      </c>
      <c r="D169" s="17">
        <f>D13</f>
        <v>2101.5866000000001</v>
      </c>
      <c r="E169" s="17">
        <f>D169+6.4</f>
        <v>2107.9866000000002</v>
      </c>
      <c r="G169" s="30"/>
      <c r="I169" s="43"/>
      <c r="J169" s="9"/>
      <c r="M169" s="9"/>
      <c r="U169" s="12"/>
      <c r="V169" s="12"/>
      <c r="W169" s="16"/>
    </row>
    <row r="170" spans="1:23">
      <c r="A170" t="s">
        <v>165</v>
      </c>
      <c r="D170" s="13">
        <v>2114.4879999999998</v>
      </c>
      <c r="E170" s="18">
        <f t="shared" si="5"/>
        <v>2120.8879999999999</v>
      </c>
      <c r="G170" s="29"/>
      <c r="I170" s="40"/>
      <c r="J170" s="9"/>
      <c r="M170" s="9"/>
      <c r="U170" s="12"/>
      <c r="V170" s="12"/>
      <c r="W170" s="16"/>
    </row>
    <row r="171" spans="1:23">
      <c r="A171" t="s">
        <v>166</v>
      </c>
      <c r="D171" s="13">
        <v>2129.4899999999998</v>
      </c>
      <c r="E171" s="18">
        <f t="shared" si="5"/>
        <v>2135.89</v>
      </c>
      <c r="G171" s="29"/>
      <c r="I171" s="40"/>
      <c r="J171" s="9"/>
      <c r="M171" s="9"/>
      <c r="T171" s="12"/>
      <c r="U171" s="12"/>
      <c r="V171" s="12"/>
      <c r="W171" s="16"/>
    </row>
    <row r="172" spans="1:23">
      <c r="A172" t="s">
        <v>167</v>
      </c>
      <c r="D172" s="13">
        <v>2144.4929999999999</v>
      </c>
      <c r="E172" s="18">
        <f t="shared" si="5"/>
        <v>2150.893</v>
      </c>
      <c r="G172" s="29"/>
      <c r="I172" s="40"/>
      <c r="J172" s="9"/>
      <c r="M172" s="9"/>
      <c r="T172" s="12"/>
      <c r="U172" s="17"/>
      <c r="V172" s="12"/>
      <c r="W172" s="16"/>
    </row>
    <row r="173" spans="1:23">
      <c r="A173" t="s">
        <v>168</v>
      </c>
      <c r="D173" s="13">
        <v>2159.491</v>
      </c>
      <c r="E173" s="18">
        <f t="shared" si="5"/>
        <v>2165.8910000000001</v>
      </c>
      <c r="G173" s="29"/>
      <c r="I173" s="40"/>
      <c r="J173" s="9"/>
      <c r="M173" s="9"/>
      <c r="T173" s="12"/>
      <c r="U173" s="17"/>
      <c r="V173" s="12"/>
      <c r="W173" s="16"/>
    </row>
    <row r="174" spans="1:23">
      <c r="A174" t="s">
        <v>169</v>
      </c>
      <c r="D174" s="13">
        <v>2174.489</v>
      </c>
      <c r="E174" s="18">
        <f t="shared" si="5"/>
        <v>2180.8890000000001</v>
      </c>
      <c r="G174" s="29"/>
      <c r="I174" s="40"/>
      <c r="J174" s="9"/>
      <c r="M174" s="9"/>
      <c r="T174" s="12"/>
      <c r="U174" s="17"/>
      <c r="V174" s="12"/>
      <c r="W174" s="16"/>
    </row>
    <row r="175" spans="1:23">
      <c r="A175" t="s">
        <v>170</v>
      </c>
      <c r="D175" s="13">
        <v>2189.4949999999999</v>
      </c>
      <c r="E175" s="18">
        <f t="shared" si="5"/>
        <v>2195.895</v>
      </c>
      <c r="G175" s="29"/>
      <c r="I175" s="40"/>
      <c r="J175" s="9"/>
      <c r="M175" s="9"/>
      <c r="T175" s="12"/>
      <c r="U175" s="17"/>
      <c r="V175" s="12"/>
      <c r="W175" s="16"/>
    </row>
    <row r="176" spans="1:23">
      <c r="A176" t="s">
        <v>171</v>
      </c>
      <c r="D176" s="13">
        <v>2204.4899999999998</v>
      </c>
      <c r="E176" s="18">
        <f t="shared" si="5"/>
        <v>2210.89</v>
      </c>
      <c r="G176" s="29"/>
      <c r="I176" s="40"/>
      <c r="J176" s="9"/>
      <c r="M176" s="9"/>
      <c r="T176" s="12"/>
      <c r="U176" s="12"/>
      <c r="V176" s="12"/>
      <c r="W176" s="16"/>
    </row>
    <row r="177" spans="1:23">
      <c r="A177" t="s">
        <v>172</v>
      </c>
      <c r="D177" s="13">
        <v>2219.5</v>
      </c>
      <c r="E177" s="18">
        <f t="shared" si="5"/>
        <v>2225.9</v>
      </c>
      <c r="G177" s="29"/>
      <c r="I177" s="40"/>
      <c r="J177" s="9"/>
      <c r="L177" s="29"/>
      <c r="M177" s="9"/>
      <c r="T177" s="12"/>
      <c r="U177" s="12"/>
      <c r="V177" s="12"/>
      <c r="W177" s="16"/>
    </row>
    <row r="178" spans="1:23">
      <c r="A178" t="s">
        <v>173</v>
      </c>
      <c r="D178" s="13">
        <v>2234.5039999999999</v>
      </c>
      <c r="E178" s="18">
        <f t="shared" si="5"/>
        <v>2240.904</v>
      </c>
      <c r="G178" s="29"/>
      <c r="I178" s="40"/>
      <c r="J178" s="9"/>
      <c r="L178" s="29"/>
      <c r="M178" s="9"/>
      <c r="T178" s="12"/>
      <c r="U178" s="17"/>
      <c r="V178" s="17"/>
      <c r="W178" s="16"/>
    </row>
    <row r="179" spans="1:23">
      <c r="A179" t="s">
        <v>174</v>
      </c>
      <c r="D179" s="16">
        <v>2249.4789999999998</v>
      </c>
      <c r="E179" s="18">
        <f t="shared" si="5"/>
        <v>2255.8789999999999</v>
      </c>
      <c r="G179" s="29"/>
      <c r="I179" s="40"/>
      <c r="J179" s="9"/>
      <c r="L179" s="29"/>
      <c r="M179" s="9"/>
      <c r="T179" s="12"/>
      <c r="U179" s="17"/>
      <c r="V179" s="17"/>
      <c r="W179" s="16"/>
    </row>
    <row r="180" spans="1:23">
      <c r="A180" t="s">
        <v>175</v>
      </c>
      <c r="D180" s="16">
        <v>2264.473</v>
      </c>
      <c r="E180" s="18">
        <f t="shared" si="5"/>
        <v>2270.873</v>
      </c>
      <c r="I180" s="40"/>
      <c r="J180" s="9"/>
      <c r="L180" s="29"/>
      <c r="M180" s="9"/>
      <c r="T180" s="12"/>
      <c r="U180" s="17"/>
      <c r="V180" s="12"/>
      <c r="W180" s="16"/>
    </row>
    <row r="181" spans="1:23">
      <c r="A181" t="s">
        <v>176</v>
      </c>
      <c r="D181" s="13">
        <v>2279.4870000000001</v>
      </c>
      <c r="E181" s="18">
        <f t="shared" si="5"/>
        <v>2285.8870000000002</v>
      </c>
      <c r="I181" s="40"/>
      <c r="J181" s="9"/>
      <c r="L181" s="29"/>
      <c r="M181" s="9"/>
      <c r="T181" s="12"/>
      <c r="U181" s="12"/>
      <c r="V181" s="12"/>
      <c r="W181" s="16"/>
    </row>
    <row r="182" spans="1:23">
      <c r="A182" t="s">
        <v>177</v>
      </c>
      <c r="D182" s="13">
        <v>2294.4830000000002</v>
      </c>
      <c r="E182" s="18">
        <f t="shared" si="5"/>
        <v>2300.8830000000003</v>
      </c>
      <c r="I182" s="40"/>
      <c r="J182" s="9"/>
      <c r="L182" s="29"/>
      <c r="M182" s="9"/>
      <c r="U182" s="12"/>
      <c r="V182" s="12"/>
      <c r="W182" s="16"/>
    </row>
    <row r="183" spans="1:23">
      <c r="A183" t="s">
        <v>178</v>
      </c>
      <c r="D183" s="13">
        <v>2309.491</v>
      </c>
      <c r="E183" s="18">
        <f t="shared" si="5"/>
        <v>2315.8910000000001</v>
      </c>
      <c r="I183" s="40"/>
      <c r="J183" s="9"/>
      <c r="L183" s="29"/>
      <c r="M183" s="9"/>
      <c r="U183" s="12"/>
      <c r="V183" s="12"/>
      <c r="W183" s="16"/>
    </row>
    <row r="184" spans="1:23">
      <c r="A184" t="s">
        <v>179</v>
      </c>
      <c r="D184" s="13">
        <v>2324.489</v>
      </c>
      <c r="E184" s="18">
        <f t="shared" si="5"/>
        <v>2330.8890000000001</v>
      </c>
      <c r="I184" s="40"/>
      <c r="J184" s="9"/>
      <c r="L184" s="29"/>
      <c r="M184" s="9"/>
      <c r="U184" s="12"/>
      <c r="V184" s="12"/>
      <c r="W184" s="16"/>
    </row>
    <row r="185" spans="1:23">
      <c r="A185" t="s">
        <v>180</v>
      </c>
      <c r="D185" s="13">
        <v>2339.489</v>
      </c>
      <c r="E185" s="18">
        <f t="shared" si="5"/>
        <v>2345.8890000000001</v>
      </c>
      <c r="I185" s="40"/>
      <c r="J185" s="9"/>
      <c r="L185" s="29"/>
      <c r="M185" s="9"/>
      <c r="U185" s="12"/>
      <c r="V185" s="12"/>
      <c r="W185" s="16"/>
    </row>
    <row r="186" spans="1:23">
      <c r="A186" t="s">
        <v>181</v>
      </c>
      <c r="D186" s="13">
        <v>2354.482</v>
      </c>
      <c r="E186" s="18">
        <f t="shared" si="5"/>
        <v>2360.8820000000001</v>
      </c>
      <c r="I186" s="40"/>
      <c r="J186" s="9"/>
      <c r="L186" s="29"/>
      <c r="M186" s="9"/>
      <c r="U186" s="12"/>
      <c r="V186" s="12"/>
      <c r="W186" s="16"/>
    </row>
    <row r="187" spans="1:23">
      <c r="A187" t="s">
        <v>182</v>
      </c>
      <c r="D187" s="13">
        <v>2369.491</v>
      </c>
      <c r="E187" s="18">
        <f t="shared" si="5"/>
        <v>2375.8910000000001</v>
      </c>
      <c r="I187" s="40"/>
      <c r="J187" s="9"/>
      <c r="L187" s="29"/>
      <c r="M187" s="9"/>
      <c r="U187" s="12"/>
      <c r="V187" s="12"/>
      <c r="W187" s="16"/>
    </row>
    <row r="188" spans="1:23">
      <c r="A188" t="s">
        <v>183</v>
      </c>
      <c r="D188" s="13">
        <v>2384.4859999999999</v>
      </c>
      <c r="E188" s="18">
        <f t="shared" si="5"/>
        <v>2390.886</v>
      </c>
      <c r="I188" s="40"/>
      <c r="J188" s="9"/>
      <c r="L188" s="29"/>
      <c r="M188" s="9"/>
      <c r="U188" s="12"/>
      <c r="V188" s="12"/>
      <c r="W188" s="16"/>
    </row>
    <row r="189" spans="1:23" s="21" customFormat="1">
      <c r="A189" t="s">
        <v>184</v>
      </c>
      <c r="D189" s="13">
        <v>2399.4929999999999</v>
      </c>
      <c r="E189" s="18">
        <f t="shared" si="5"/>
        <v>2405.893</v>
      </c>
      <c r="G189" s="30"/>
      <c r="I189" s="40"/>
      <c r="J189" s="9"/>
      <c r="L189" s="44"/>
      <c r="M189" s="9"/>
      <c r="U189" s="22"/>
      <c r="V189" s="22"/>
      <c r="W189" s="16"/>
    </row>
    <row r="190" spans="1:23">
      <c r="A190" s="21" t="str">
        <f>A14</f>
        <v>GPS08N</v>
      </c>
      <c r="D190" s="17">
        <f>D14</f>
        <v>2401.5763000000002</v>
      </c>
      <c r="E190" s="17">
        <f>D190+6.4</f>
        <v>2407.9763000000003</v>
      </c>
      <c r="G190" s="30"/>
      <c r="I190" s="43"/>
      <c r="J190" s="9"/>
      <c r="M190" s="9"/>
      <c r="U190" s="12"/>
      <c r="V190" s="12"/>
      <c r="W190" s="16"/>
    </row>
    <row r="191" spans="1:23">
      <c r="A191" t="s">
        <v>185</v>
      </c>
      <c r="D191" s="13">
        <v>2414.4879999999998</v>
      </c>
      <c r="E191" s="18">
        <f t="shared" si="5"/>
        <v>2420.8879999999999</v>
      </c>
      <c r="I191" s="40"/>
      <c r="J191" s="9"/>
      <c r="M191" s="9"/>
      <c r="U191" s="12"/>
      <c r="V191" s="12"/>
      <c r="W191" s="16"/>
    </row>
    <row r="192" spans="1:23">
      <c r="A192" t="s">
        <v>186</v>
      </c>
      <c r="D192" s="13">
        <v>2429.4899999999998</v>
      </c>
      <c r="E192" s="18">
        <f t="shared" si="5"/>
        <v>2435.89</v>
      </c>
      <c r="I192" s="40"/>
      <c r="J192" s="9"/>
      <c r="M192" s="9"/>
      <c r="U192" s="12"/>
      <c r="V192" s="12"/>
      <c r="W192" s="16"/>
    </row>
    <row r="193" spans="1:23">
      <c r="A193" t="s">
        <v>187</v>
      </c>
      <c r="D193" s="13">
        <v>2444.4879999999998</v>
      </c>
      <c r="E193" s="18">
        <f t="shared" si="5"/>
        <v>2450.8879999999999</v>
      </c>
      <c r="I193" s="40"/>
      <c r="J193" s="9"/>
      <c r="M193" s="9"/>
      <c r="U193" s="12"/>
      <c r="V193" s="12"/>
      <c r="W193" s="16"/>
    </row>
    <row r="194" spans="1:23">
      <c r="A194" t="s">
        <v>188</v>
      </c>
      <c r="D194" s="13">
        <v>2459.4899999999998</v>
      </c>
      <c r="E194" s="18">
        <f t="shared" si="5"/>
        <v>2465.89</v>
      </c>
      <c r="I194" s="40"/>
      <c r="J194" s="9"/>
      <c r="M194" s="9"/>
      <c r="U194" s="12"/>
      <c r="V194" s="12"/>
      <c r="W194" s="16"/>
    </row>
    <row r="195" spans="1:23">
      <c r="A195" t="s">
        <v>189</v>
      </c>
      <c r="D195" s="13">
        <v>2474.4879999999998</v>
      </c>
      <c r="E195" s="18">
        <f t="shared" si="5"/>
        <v>2480.8879999999999</v>
      </c>
      <c r="I195" s="40"/>
      <c r="J195" s="9"/>
      <c r="M195" s="9"/>
      <c r="U195" s="12"/>
      <c r="V195" s="12"/>
      <c r="W195" s="16"/>
    </row>
    <row r="196" spans="1:23">
      <c r="A196" t="s">
        <v>190</v>
      </c>
      <c r="D196" s="16">
        <v>2489.4899999999998</v>
      </c>
      <c r="E196" s="18">
        <f t="shared" si="5"/>
        <v>2495.89</v>
      </c>
      <c r="I196" s="40"/>
      <c r="J196" s="9"/>
      <c r="M196" s="9"/>
      <c r="U196" s="12"/>
      <c r="V196" s="12"/>
      <c r="W196" s="16"/>
    </row>
    <row r="197" spans="1:23">
      <c r="A197" t="s">
        <v>191</v>
      </c>
      <c r="D197" s="16">
        <v>2504.4879999999998</v>
      </c>
      <c r="E197" s="18">
        <f t="shared" si="5"/>
        <v>2510.8879999999999</v>
      </c>
      <c r="I197" s="40"/>
      <c r="J197" s="9"/>
      <c r="M197" s="9"/>
      <c r="U197" s="12"/>
      <c r="V197" s="12"/>
      <c r="W197" s="16"/>
    </row>
    <row r="198" spans="1:23">
      <c r="A198" t="s">
        <v>192</v>
      </c>
      <c r="D198" s="16">
        <v>2519.4960000000001</v>
      </c>
      <c r="E198" s="18">
        <f t="shared" si="5"/>
        <v>2525.8960000000002</v>
      </c>
      <c r="G198" s="29"/>
      <c r="I198" s="40"/>
      <c r="J198" s="9"/>
      <c r="M198" s="9"/>
      <c r="U198" s="12"/>
      <c r="V198" s="12"/>
      <c r="W198" s="16"/>
    </row>
    <row r="199" spans="1:23">
      <c r="A199" t="s">
        <v>193</v>
      </c>
      <c r="D199" s="16">
        <v>2534.4870000000001</v>
      </c>
      <c r="E199" s="18">
        <f t="shared" si="5"/>
        <v>2540.8870000000002</v>
      </c>
      <c r="G199" s="29"/>
      <c r="I199" s="40"/>
      <c r="J199" s="9"/>
      <c r="M199" s="9"/>
      <c r="U199" s="12"/>
      <c r="V199" s="12"/>
      <c r="W199" s="16"/>
    </row>
    <row r="200" spans="1:23">
      <c r="A200" t="s">
        <v>194</v>
      </c>
      <c r="D200" s="16">
        <v>2549.4810000000002</v>
      </c>
      <c r="E200" s="18">
        <f t="shared" si="5"/>
        <v>2555.8810000000003</v>
      </c>
      <c r="G200" s="29"/>
      <c r="I200" s="40"/>
      <c r="J200" s="9"/>
      <c r="M200" s="9"/>
      <c r="U200" s="12"/>
      <c r="V200" s="12"/>
      <c r="W200" s="16"/>
    </row>
    <row r="201" spans="1:23">
      <c r="A201" t="s">
        <v>195</v>
      </c>
      <c r="D201" s="16">
        <v>2564.4780000000001</v>
      </c>
      <c r="E201" s="18">
        <f t="shared" si="5"/>
        <v>2570.8780000000002</v>
      </c>
      <c r="G201" s="29"/>
      <c r="I201" s="40"/>
      <c r="J201" s="9"/>
      <c r="M201" s="9"/>
      <c r="U201" s="12"/>
      <c r="V201" s="12"/>
      <c r="W201" s="16"/>
    </row>
    <row r="202" spans="1:23">
      <c r="A202" t="s">
        <v>196</v>
      </c>
      <c r="D202" s="16">
        <v>2579.4940000000001</v>
      </c>
      <c r="E202" s="18">
        <f t="shared" si="5"/>
        <v>2585.8940000000002</v>
      </c>
      <c r="G202" s="29"/>
      <c r="I202" s="40"/>
      <c r="J202" s="9"/>
      <c r="M202" s="9"/>
      <c r="U202" s="12"/>
      <c r="V202" s="12"/>
      <c r="W202" s="16"/>
    </row>
    <row r="203" spans="1:23">
      <c r="A203" t="s">
        <v>197</v>
      </c>
      <c r="D203" s="13">
        <v>2594.4879999999998</v>
      </c>
      <c r="E203" s="18">
        <f t="shared" si="5"/>
        <v>2600.8879999999999</v>
      </c>
      <c r="G203" s="29"/>
      <c r="I203" s="40"/>
      <c r="J203" s="9"/>
      <c r="M203" s="9"/>
      <c r="U203" s="12"/>
      <c r="V203" s="12"/>
      <c r="W203" s="16"/>
    </row>
    <row r="204" spans="1:23">
      <c r="A204" t="s">
        <v>198</v>
      </c>
      <c r="D204" s="13">
        <v>2609.4810000000002</v>
      </c>
      <c r="E204" s="18">
        <f t="shared" si="5"/>
        <v>2615.8810000000003</v>
      </c>
      <c r="G204" s="29"/>
      <c r="I204" s="40"/>
      <c r="J204" s="9"/>
      <c r="M204" s="9"/>
      <c r="U204" s="12"/>
      <c r="V204" s="12"/>
      <c r="W204" s="16"/>
    </row>
    <row r="205" spans="1:23">
      <c r="A205" t="s">
        <v>199</v>
      </c>
      <c r="D205" s="16">
        <v>2624.4740000000002</v>
      </c>
      <c r="E205" s="18">
        <f t="shared" si="5"/>
        <v>2630.8740000000003</v>
      </c>
      <c r="G205" s="29"/>
      <c r="I205" s="40"/>
      <c r="J205" s="9"/>
      <c r="M205" s="9"/>
      <c r="U205" s="12"/>
      <c r="V205" s="12"/>
      <c r="W205" s="16"/>
    </row>
    <row r="206" spans="1:23">
      <c r="A206" t="s">
        <v>200</v>
      </c>
      <c r="D206" s="16">
        <v>2639.4969999999998</v>
      </c>
      <c r="E206" s="18">
        <f t="shared" si="5"/>
        <v>2645.8969999999999</v>
      </c>
      <c r="G206" s="29"/>
      <c r="I206" s="40"/>
      <c r="J206" s="9"/>
      <c r="M206" s="9"/>
      <c r="U206" s="12"/>
      <c r="V206" s="12"/>
      <c r="W206" s="16"/>
    </row>
    <row r="207" spans="1:23">
      <c r="A207" t="s">
        <v>201</v>
      </c>
      <c r="D207" s="16">
        <v>2654.4920000000002</v>
      </c>
      <c r="E207" s="18">
        <f t="shared" si="5"/>
        <v>2660.8920000000003</v>
      </c>
      <c r="G207" s="29"/>
      <c r="I207" s="40"/>
      <c r="J207" s="9"/>
      <c r="M207" s="9"/>
      <c r="U207" s="12"/>
      <c r="V207" s="12"/>
      <c r="W207" s="16"/>
    </row>
    <row r="208" spans="1:23">
      <c r="A208" t="s">
        <v>202</v>
      </c>
      <c r="D208" s="16">
        <v>2669.4870000000001</v>
      </c>
      <c r="E208" s="18">
        <f t="shared" si="5"/>
        <v>2675.8870000000002</v>
      </c>
      <c r="G208" s="29"/>
      <c r="I208" s="40"/>
      <c r="J208" s="9"/>
      <c r="M208" s="9"/>
      <c r="U208" s="12"/>
      <c r="V208" s="12"/>
      <c r="W208" s="16"/>
    </row>
    <row r="209" spans="1:23">
      <c r="A209" t="s">
        <v>203</v>
      </c>
      <c r="D209" s="16">
        <v>2684.4859999999999</v>
      </c>
      <c r="E209" s="18">
        <f t="shared" si="5"/>
        <v>2690.886</v>
      </c>
      <c r="G209" s="29"/>
      <c r="I209" s="40"/>
      <c r="J209" s="9"/>
      <c r="M209" s="9"/>
      <c r="U209" s="12"/>
      <c r="V209" s="12"/>
      <c r="W209" s="16"/>
    </row>
    <row r="210" spans="1:23">
      <c r="A210" t="s">
        <v>204</v>
      </c>
      <c r="B210" s="21"/>
      <c r="C210" s="21"/>
      <c r="D210" s="13">
        <v>2699.4960000000001</v>
      </c>
      <c r="E210" s="18">
        <f t="shared" si="5"/>
        <v>2705.8960000000002</v>
      </c>
      <c r="G210" s="30"/>
      <c r="I210" s="40"/>
      <c r="J210" s="9"/>
      <c r="M210" s="9"/>
      <c r="U210" s="12"/>
      <c r="V210" s="12"/>
      <c r="W210" s="16"/>
    </row>
    <row r="211" spans="1:23">
      <c r="A211" s="21" t="str">
        <f>A15</f>
        <v>GPS09N</v>
      </c>
      <c r="D211" s="17">
        <f>D15</f>
        <v>2701.5834</v>
      </c>
      <c r="E211" s="17">
        <f>D211+6.4</f>
        <v>2707.9834000000001</v>
      </c>
      <c r="G211" s="30"/>
      <c r="I211" s="43"/>
      <c r="J211" s="9"/>
      <c r="M211" s="9"/>
      <c r="U211" s="12"/>
      <c r="V211" s="12"/>
      <c r="W211" s="16"/>
    </row>
    <row r="212" spans="1:23">
      <c r="A212" t="s">
        <v>205</v>
      </c>
      <c r="D212" s="13">
        <v>2714.4920000000002</v>
      </c>
      <c r="E212" s="18">
        <f t="shared" si="5"/>
        <v>2720.8920000000003</v>
      </c>
      <c r="G212" s="29"/>
      <c r="I212" s="40"/>
      <c r="J212" s="9"/>
      <c r="M212" s="9"/>
      <c r="U212" s="12"/>
      <c r="V212" s="12"/>
      <c r="W212" s="16"/>
    </row>
    <row r="213" spans="1:23">
      <c r="A213" t="s">
        <v>206</v>
      </c>
      <c r="D213" s="13">
        <v>2729.49</v>
      </c>
      <c r="E213" s="18">
        <f t="shared" si="5"/>
        <v>2735.89</v>
      </c>
      <c r="G213" s="29"/>
      <c r="I213" s="40"/>
      <c r="J213" s="9"/>
      <c r="M213" s="9"/>
      <c r="U213" s="12"/>
      <c r="V213" s="12"/>
      <c r="W213" s="16"/>
    </row>
    <row r="214" spans="1:23">
      <c r="A214" t="s">
        <v>207</v>
      </c>
      <c r="D214" s="13">
        <v>2744.489</v>
      </c>
      <c r="E214" s="18">
        <f t="shared" ref="E214:E234" si="6">D214+6.4</f>
        <v>2750.8890000000001</v>
      </c>
      <c r="G214" s="29"/>
      <c r="I214" s="40"/>
      <c r="J214" s="9"/>
      <c r="M214" s="9"/>
      <c r="U214" s="12"/>
      <c r="V214" s="12"/>
      <c r="W214" s="16"/>
    </row>
    <row r="215" spans="1:23">
      <c r="A215" t="s">
        <v>208</v>
      </c>
      <c r="D215" s="13">
        <v>2759.4839999999999</v>
      </c>
      <c r="E215" s="18">
        <f t="shared" si="6"/>
        <v>2765.884</v>
      </c>
      <c r="G215" s="29"/>
      <c r="I215" s="40"/>
      <c r="J215" s="9"/>
      <c r="M215" s="9"/>
      <c r="U215" s="12"/>
      <c r="V215" s="12"/>
      <c r="W215" s="16"/>
    </row>
    <row r="216" spans="1:23">
      <c r="A216" t="s">
        <v>209</v>
      </c>
      <c r="D216" s="13">
        <v>2774.4769999999999</v>
      </c>
      <c r="E216" s="18">
        <f t="shared" si="6"/>
        <v>2780.877</v>
      </c>
      <c r="G216" s="29"/>
      <c r="I216" s="40"/>
      <c r="J216" s="9"/>
      <c r="M216" s="9"/>
      <c r="U216" s="12"/>
      <c r="V216" s="12"/>
      <c r="W216" s="16"/>
    </row>
    <row r="217" spans="1:23">
      <c r="A217" t="s">
        <v>210</v>
      </c>
      <c r="D217" s="13">
        <v>2789.4920000000002</v>
      </c>
      <c r="E217" s="18">
        <f t="shared" si="6"/>
        <v>2795.8920000000003</v>
      </c>
      <c r="G217" s="29"/>
      <c r="I217" s="40"/>
      <c r="J217" s="9"/>
      <c r="M217" s="9"/>
      <c r="U217" s="12"/>
      <c r="V217" s="12"/>
      <c r="W217" s="16"/>
    </row>
    <row r="218" spans="1:23">
      <c r="A218" t="s">
        <v>211</v>
      </c>
      <c r="D218" s="16">
        <v>2804.4839999999999</v>
      </c>
      <c r="E218" s="18">
        <f t="shared" si="6"/>
        <v>2810.884</v>
      </c>
      <c r="G218" s="29"/>
      <c r="I218" s="40"/>
      <c r="J218" s="9"/>
      <c r="M218" s="9"/>
      <c r="U218" s="12"/>
      <c r="V218" s="12"/>
      <c r="W218" s="16"/>
    </row>
    <row r="219" spans="1:23">
      <c r="A219" t="s">
        <v>212</v>
      </c>
      <c r="D219" s="13">
        <v>2819.4929999999999</v>
      </c>
      <c r="E219" s="18">
        <f t="shared" si="6"/>
        <v>2825.893</v>
      </c>
      <c r="I219" s="40"/>
      <c r="J219" s="9"/>
      <c r="M219" s="9"/>
      <c r="U219" s="12"/>
      <c r="V219" s="12"/>
      <c r="W219" s="16"/>
    </row>
    <row r="220" spans="1:23">
      <c r="A220" t="s">
        <v>213</v>
      </c>
      <c r="D220" s="13">
        <v>2834.491</v>
      </c>
      <c r="E220" s="18">
        <f t="shared" si="6"/>
        <v>2840.8910000000001</v>
      </c>
      <c r="I220" s="40"/>
      <c r="J220" s="9"/>
      <c r="M220" s="9"/>
      <c r="U220" s="12"/>
      <c r="V220" s="12"/>
      <c r="W220" s="16"/>
    </row>
    <row r="221" spans="1:23">
      <c r="A221" t="s">
        <v>214</v>
      </c>
      <c r="D221" s="13">
        <v>2849.5039999999999</v>
      </c>
      <c r="E221" s="18">
        <f t="shared" si="6"/>
        <v>2855.904</v>
      </c>
      <c r="I221" s="40"/>
      <c r="J221" s="9"/>
      <c r="M221" s="9"/>
      <c r="U221" s="12"/>
      <c r="V221" s="12"/>
      <c r="W221" s="16"/>
    </row>
    <row r="222" spans="1:23">
      <c r="A222" t="s">
        <v>215</v>
      </c>
      <c r="D222" s="13">
        <v>2864.4989999999998</v>
      </c>
      <c r="E222" s="18">
        <f t="shared" si="6"/>
        <v>2870.8989999999999</v>
      </c>
      <c r="I222" s="40"/>
      <c r="J222" s="9"/>
      <c r="M222" s="9"/>
      <c r="U222" s="12"/>
      <c r="V222" s="12"/>
      <c r="W222" s="16"/>
    </row>
    <row r="223" spans="1:23">
      <c r="A223" t="s">
        <v>216</v>
      </c>
      <c r="D223" s="13">
        <v>2879.4830000000002</v>
      </c>
      <c r="E223" s="18">
        <f t="shared" si="6"/>
        <v>2885.8830000000003</v>
      </c>
      <c r="I223" s="40"/>
      <c r="J223" s="9"/>
      <c r="M223" s="9"/>
      <c r="U223" s="12"/>
      <c r="V223" s="12"/>
      <c r="W223" s="16"/>
    </row>
    <row r="224" spans="1:23">
      <c r="A224" t="s">
        <v>217</v>
      </c>
      <c r="D224" s="13">
        <v>2894.462</v>
      </c>
      <c r="E224" s="18">
        <f t="shared" si="6"/>
        <v>2900.8620000000001</v>
      </c>
      <c r="I224" s="40">
        <f>'[17]libretto misure'!$P$13</f>
        <v>-0.44869999999999999</v>
      </c>
      <c r="J224" s="9">
        <f t="shared" ref="J224:J234" si="7">I224*500</f>
        <v>-224.35</v>
      </c>
      <c r="M224" s="9"/>
      <c r="U224" s="12"/>
      <c r="V224" s="12"/>
      <c r="W224" s="16"/>
    </row>
    <row r="225" spans="1:23">
      <c r="A225" t="s">
        <v>218</v>
      </c>
      <c r="B225" s="21"/>
      <c r="C225" s="21"/>
      <c r="D225" s="13">
        <v>2909.4879999999998</v>
      </c>
      <c r="E225" s="18">
        <f t="shared" si="6"/>
        <v>2915.8879999999999</v>
      </c>
      <c r="I225" s="40">
        <f>'[17]libretto misure'!$P$16</f>
        <v>-0.44894499999999987</v>
      </c>
      <c r="J225" s="9">
        <f t="shared" si="7"/>
        <v>-224.47249999999994</v>
      </c>
      <c r="M225" s="9"/>
      <c r="U225" s="12"/>
      <c r="V225" s="12"/>
      <c r="W225" s="16"/>
    </row>
    <row r="226" spans="1:23">
      <c r="A226" s="21" t="str">
        <f>A16</f>
        <v>GPS10N</v>
      </c>
      <c r="D226" s="17">
        <f>D16</f>
        <v>2911.6025</v>
      </c>
      <c r="E226" s="17">
        <f>D226+6.4</f>
        <v>2918.0025000000001</v>
      </c>
      <c r="G226" s="30">
        <f>'rilievo iniziale 2001 '!G226+B16-'rilievo iniziale 2001 '!B16</f>
        <v>-0.42724930840000042</v>
      </c>
      <c r="I226" s="43">
        <f>'[17]libretto misure'!$P$17</f>
        <v>-0.44439999999999968</v>
      </c>
      <c r="J226" s="9">
        <f t="shared" si="7"/>
        <v>-222.19999999999985</v>
      </c>
      <c r="L226" s="40"/>
      <c r="M226" s="9">
        <f>G226*500</f>
        <v>-213.62465420000021</v>
      </c>
      <c r="U226" s="12"/>
      <c r="V226" s="12"/>
      <c r="W226" s="16"/>
    </row>
    <row r="227" spans="1:23">
      <c r="A227" t="s">
        <v>219</v>
      </c>
      <c r="D227" s="13">
        <v>2924.4780000000001</v>
      </c>
      <c r="E227" s="18">
        <f t="shared" si="6"/>
        <v>2930.8780000000002</v>
      </c>
      <c r="I227" s="40">
        <f>'[17]libretto misure'!$P$19</f>
        <v>-0.44852749999999969</v>
      </c>
      <c r="J227" s="9">
        <f t="shared" si="7"/>
        <v>-224.26374999999985</v>
      </c>
      <c r="M227" s="9"/>
      <c r="U227" s="12"/>
      <c r="V227" s="12"/>
      <c r="W227" s="16"/>
    </row>
    <row r="228" spans="1:23">
      <c r="A228" t="s">
        <v>220</v>
      </c>
      <c r="D228" s="13">
        <v>2939.4760000000001</v>
      </c>
      <c r="E228" s="18">
        <f t="shared" si="6"/>
        <v>2945.8760000000002</v>
      </c>
      <c r="I228" s="40">
        <f>'[17]libretto misure'!$P$21</f>
        <v>-0.44362749999999956</v>
      </c>
      <c r="J228" s="9">
        <f t="shared" si="7"/>
        <v>-221.81374999999977</v>
      </c>
      <c r="M228" s="9"/>
      <c r="U228" s="12"/>
      <c r="V228" s="12"/>
      <c r="W228" s="16"/>
    </row>
    <row r="229" spans="1:23">
      <c r="A229" t="s">
        <v>221</v>
      </c>
      <c r="D229" s="13">
        <v>2954.4769999999999</v>
      </c>
      <c r="E229" s="18">
        <f t="shared" si="6"/>
        <v>2960.877</v>
      </c>
      <c r="I229" s="40">
        <f>'[17]libretto misure'!$P$23</f>
        <v>-0.44709749999999965</v>
      </c>
      <c r="J229" s="9">
        <f t="shared" si="7"/>
        <v>-223.54874999999981</v>
      </c>
      <c r="M229" s="9"/>
      <c r="U229" s="12"/>
      <c r="V229" s="12"/>
      <c r="W229" s="16"/>
    </row>
    <row r="230" spans="1:23">
      <c r="A230" t="s">
        <v>222</v>
      </c>
      <c r="D230" s="16">
        <v>2969.4929999999999</v>
      </c>
      <c r="E230" s="18">
        <f t="shared" si="6"/>
        <v>2975.893</v>
      </c>
      <c r="I230" s="40">
        <f>'[17]libretto misure'!$P$25</f>
        <v>-0.45597999999999977</v>
      </c>
      <c r="J230" s="9">
        <f t="shared" si="7"/>
        <v>-227.9899999999999</v>
      </c>
      <c r="M230" s="9"/>
      <c r="U230" s="12"/>
      <c r="V230" s="12"/>
      <c r="W230" s="16"/>
    </row>
    <row r="231" spans="1:23">
      <c r="A231" t="s">
        <v>223</v>
      </c>
      <c r="D231" s="16">
        <v>2984.482</v>
      </c>
      <c r="E231" s="18">
        <f t="shared" si="6"/>
        <v>2990.8820000000001</v>
      </c>
      <c r="I231" s="40">
        <f>'[17]libretto misure'!$P$27</f>
        <v>-0.45698249999999985</v>
      </c>
      <c r="J231" s="9">
        <f t="shared" si="7"/>
        <v>-228.49124999999992</v>
      </c>
      <c r="U231" s="12"/>
      <c r="V231" s="12"/>
      <c r="W231" s="16"/>
    </row>
    <row r="232" spans="1:23">
      <c r="A232" t="s">
        <v>230</v>
      </c>
      <c r="D232" s="20">
        <v>2994.0230000000001</v>
      </c>
      <c r="E232" s="18">
        <f t="shared" si="6"/>
        <v>3000.4230000000002</v>
      </c>
      <c r="I232" s="40">
        <f>'[17]libretto misure'!$P$29</f>
        <v>-5.8542499999999831E-2</v>
      </c>
      <c r="J232" s="9">
        <f t="shared" si="7"/>
        <v>-29.271249999999917</v>
      </c>
      <c r="U232" s="12"/>
      <c r="V232" s="12"/>
      <c r="W232" s="16"/>
    </row>
    <row r="233" spans="1:23">
      <c r="A233" t="s">
        <v>231</v>
      </c>
      <c r="D233" s="20">
        <v>3000.0030000000002</v>
      </c>
      <c r="E233" s="18">
        <f t="shared" si="6"/>
        <v>3006.4030000000002</v>
      </c>
      <c r="I233" s="40">
        <f>'[17]libretto misure'!$P$31</f>
        <v>-7.0129999999999804E-2</v>
      </c>
      <c r="J233" s="9">
        <f t="shared" si="7"/>
        <v>-35.064999999999898</v>
      </c>
      <c r="U233" s="12"/>
      <c r="V233" s="12"/>
      <c r="W233" s="16"/>
    </row>
    <row r="234" spans="1:23">
      <c r="A234" t="s">
        <v>232</v>
      </c>
      <c r="D234">
        <v>3009.9969999999998</v>
      </c>
      <c r="E234" s="18">
        <f t="shared" si="6"/>
        <v>3016.3969999999999</v>
      </c>
      <c r="I234" s="40">
        <f>'[17]libretto misure'!$P$33</f>
        <v>-6.4444999999999975E-2</v>
      </c>
      <c r="J234" s="9">
        <f t="shared" si="7"/>
        <v>-32.222499999999989</v>
      </c>
      <c r="U234" s="12"/>
      <c r="V234" s="12"/>
    </row>
    <row r="235" spans="1:23">
      <c r="A235" s="2"/>
      <c r="C235" s="2"/>
      <c r="D235" s="2"/>
      <c r="E235" s="2"/>
      <c r="G235" s="28"/>
      <c r="I235" s="33"/>
      <c r="J235" s="32"/>
      <c r="K235" s="33"/>
      <c r="L235" s="32"/>
      <c r="M235" s="33"/>
      <c r="N235" s="32"/>
      <c r="O235" s="34"/>
      <c r="P235" s="32"/>
      <c r="Q235" s="35"/>
    </row>
    <row r="236" spans="1:23">
      <c r="C236" s="1"/>
      <c r="I236" s="32"/>
      <c r="J236" s="32"/>
      <c r="K236" s="36"/>
      <c r="L236" s="32"/>
      <c r="M236" s="32"/>
      <c r="N236" s="32"/>
      <c r="O236" s="4"/>
      <c r="P236" s="32"/>
      <c r="Q236" s="32"/>
    </row>
    <row r="237" spans="1:23">
      <c r="C237" s="1"/>
      <c r="I237" s="32"/>
      <c r="J237" s="32"/>
      <c r="K237" s="36"/>
      <c r="L237" s="32"/>
      <c r="M237" s="32"/>
      <c r="N237" s="32"/>
      <c r="O237" s="4"/>
      <c r="P237" s="32"/>
      <c r="Q237" s="32"/>
    </row>
    <row r="238" spans="1:23">
      <c r="C238" s="1"/>
      <c r="I238" s="32"/>
      <c r="J238" s="32"/>
      <c r="K238" s="36"/>
      <c r="L238" s="32"/>
      <c r="M238" s="32"/>
      <c r="N238" s="32"/>
      <c r="O238" s="4"/>
      <c r="P238" s="32"/>
      <c r="Q238" s="32"/>
    </row>
    <row r="239" spans="1:23">
      <c r="C239" s="1"/>
      <c r="I239" s="32"/>
      <c r="J239" s="32"/>
      <c r="K239" s="36"/>
      <c r="L239" s="32"/>
      <c r="M239" s="32"/>
      <c r="N239" s="32"/>
      <c r="O239" s="4"/>
      <c r="P239" s="32"/>
      <c r="Q239" s="32"/>
    </row>
    <row r="240" spans="1:23">
      <c r="C240" s="1"/>
      <c r="I240" s="32"/>
      <c r="J240" s="32"/>
      <c r="K240" s="36"/>
      <c r="L240" s="32"/>
      <c r="M240" s="32"/>
      <c r="N240" s="32"/>
      <c r="O240" s="4"/>
      <c r="P240" s="32"/>
      <c r="Q240" s="32"/>
    </row>
    <row r="241" spans="1:17">
      <c r="C241" s="3"/>
      <c r="I241" s="32"/>
      <c r="J241" s="32"/>
      <c r="K241" s="36"/>
      <c r="L241" s="32"/>
      <c r="M241" s="32"/>
      <c r="N241" s="32"/>
      <c r="O241" s="4"/>
      <c r="P241" s="32"/>
      <c r="Q241" s="32"/>
    </row>
    <row r="242" spans="1:17">
      <c r="C242" s="3"/>
      <c r="I242" s="32"/>
      <c r="J242" s="32"/>
      <c r="K242" s="37"/>
      <c r="L242" s="32"/>
      <c r="M242" s="32"/>
      <c r="N242" s="32"/>
      <c r="O242" s="32"/>
      <c r="P242" s="32"/>
      <c r="Q242" s="32"/>
    </row>
    <row r="243" spans="1:17">
      <c r="I243" s="32"/>
      <c r="J243" s="32"/>
      <c r="K243" s="38"/>
      <c r="L243" s="32"/>
      <c r="M243" s="32"/>
      <c r="N243" s="32"/>
      <c r="O243" s="32"/>
      <c r="P243" s="32"/>
      <c r="Q243" s="32"/>
    </row>
    <row r="244" spans="1:17">
      <c r="I244" s="32"/>
      <c r="J244" s="32"/>
      <c r="K244" s="32"/>
      <c r="L244" s="32"/>
      <c r="M244" s="32"/>
      <c r="N244" s="32"/>
      <c r="O244" s="5"/>
      <c r="P244" s="32"/>
      <c r="Q244" s="6"/>
    </row>
    <row r="245" spans="1:17">
      <c r="I245" s="32"/>
      <c r="J245" s="32"/>
      <c r="K245" s="32"/>
      <c r="L245" s="32"/>
      <c r="M245" s="32"/>
      <c r="N245" s="32"/>
      <c r="O245" s="5"/>
      <c r="P245" s="32"/>
      <c r="Q245" s="6"/>
    </row>
    <row r="246" spans="1:17">
      <c r="I246" s="32"/>
      <c r="J246" s="32"/>
      <c r="K246" s="32"/>
      <c r="L246" s="32"/>
      <c r="M246" s="32"/>
      <c r="N246" s="32"/>
      <c r="O246" s="5"/>
      <c r="P246" s="32"/>
      <c r="Q246" s="6"/>
    </row>
    <row r="247" spans="1:17">
      <c r="I247" s="32"/>
      <c r="J247" s="32"/>
      <c r="K247" s="32"/>
      <c r="L247" s="32"/>
      <c r="M247" s="32"/>
      <c r="N247" s="32"/>
      <c r="O247" s="5"/>
      <c r="P247" s="32"/>
      <c r="Q247" s="6"/>
    </row>
    <row r="248" spans="1:17">
      <c r="I248" s="32"/>
      <c r="J248" s="32"/>
      <c r="K248" s="32"/>
      <c r="L248" s="32"/>
      <c r="M248" s="32"/>
      <c r="N248" s="32"/>
      <c r="O248" s="5"/>
      <c r="P248" s="32"/>
      <c r="Q248" s="6"/>
    </row>
    <row r="249" spans="1:17">
      <c r="I249" s="32"/>
      <c r="J249" s="32"/>
      <c r="K249" s="32"/>
      <c r="L249" s="32"/>
      <c r="M249" s="32"/>
      <c r="N249" s="32"/>
      <c r="O249" s="5"/>
      <c r="P249" s="32"/>
      <c r="Q249" s="6"/>
    </row>
    <row r="250" spans="1:17">
      <c r="I250" s="32"/>
      <c r="J250" s="32"/>
      <c r="K250" s="32"/>
      <c r="L250" s="32"/>
      <c r="M250" s="32"/>
      <c r="N250" s="32"/>
      <c r="O250" s="5"/>
      <c r="P250" s="32"/>
      <c r="Q250" s="6"/>
    </row>
    <row r="251" spans="1:17">
      <c r="I251" s="32"/>
      <c r="J251" s="32"/>
      <c r="K251" s="32"/>
      <c r="L251" s="32"/>
      <c r="M251" s="32"/>
      <c r="N251" s="32"/>
      <c r="O251" s="5"/>
      <c r="P251" s="32"/>
      <c r="Q251" s="6"/>
    </row>
    <row r="252" spans="1:17">
      <c r="I252" s="32"/>
      <c r="J252" s="32"/>
      <c r="K252" s="32"/>
      <c r="L252" s="32"/>
      <c r="M252" s="32"/>
      <c r="N252" s="32"/>
      <c r="O252" s="5"/>
      <c r="P252" s="32"/>
      <c r="Q252" s="6"/>
    </row>
    <row r="253" spans="1:17">
      <c r="I253" s="32"/>
      <c r="J253" s="32"/>
      <c r="K253" s="32"/>
      <c r="L253" s="32"/>
      <c r="M253" s="32"/>
      <c r="N253" s="32"/>
      <c r="O253" s="5"/>
      <c r="P253" s="32"/>
      <c r="Q253" s="6"/>
    </row>
    <row r="254" spans="1:17">
      <c r="I254" s="32"/>
      <c r="J254" s="32"/>
      <c r="K254" s="32"/>
      <c r="L254" s="32"/>
      <c r="M254" s="32"/>
      <c r="N254" s="32"/>
      <c r="O254" s="5"/>
      <c r="P254" s="32"/>
      <c r="Q254" s="6"/>
    </row>
    <row r="255" spans="1:17">
      <c r="I255" s="32"/>
      <c r="J255" s="32"/>
      <c r="K255" s="32"/>
      <c r="L255" s="32"/>
      <c r="M255" s="32"/>
      <c r="N255" s="32"/>
      <c r="O255" s="32"/>
      <c r="P255" s="32"/>
      <c r="Q255" s="32"/>
    </row>
    <row r="256" spans="1:17">
      <c r="A256" s="2"/>
      <c r="C256" s="2"/>
      <c r="D256" s="2"/>
      <c r="E256" s="2"/>
      <c r="G256" s="28"/>
      <c r="I256" s="33"/>
      <c r="J256" s="32"/>
      <c r="K256" s="33"/>
      <c r="L256" s="32"/>
      <c r="M256" s="33"/>
      <c r="N256" s="32"/>
      <c r="O256" s="34"/>
      <c r="P256" s="32"/>
      <c r="Q256" s="35"/>
    </row>
    <row r="257" spans="3:17">
      <c r="C257" s="1"/>
      <c r="I257" s="32"/>
      <c r="J257" s="32"/>
      <c r="K257" s="36"/>
      <c r="L257" s="32"/>
      <c r="M257" s="32"/>
      <c r="N257" s="32"/>
      <c r="O257" s="4"/>
      <c r="P257" s="32"/>
      <c r="Q257" s="32"/>
    </row>
    <row r="258" spans="3:17">
      <c r="C258" s="1"/>
      <c r="I258" s="32"/>
      <c r="J258" s="32"/>
      <c r="K258" s="36"/>
      <c r="L258" s="32"/>
      <c r="M258" s="32"/>
      <c r="N258" s="32"/>
      <c r="O258" s="4"/>
      <c r="P258" s="32"/>
      <c r="Q258" s="32"/>
    </row>
    <row r="259" spans="3:17">
      <c r="C259" s="1"/>
      <c r="I259" s="32"/>
      <c r="J259" s="32"/>
      <c r="K259" s="36"/>
      <c r="L259" s="32"/>
      <c r="M259" s="32"/>
      <c r="N259" s="32"/>
      <c r="O259" s="4"/>
      <c r="P259" s="32"/>
      <c r="Q259" s="32"/>
    </row>
    <row r="260" spans="3:17">
      <c r="C260" s="1"/>
      <c r="I260" s="32"/>
      <c r="J260" s="32"/>
      <c r="K260" s="36"/>
      <c r="L260" s="32"/>
      <c r="M260" s="32"/>
      <c r="N260" s="32"/>
      <c r="O260" s="4"/>
      <c r="P260" s="32"/>
      <c r="Q260" s="32"/>
    </row>
    <row r="261" spans="3:17">
      <c r="C261" s="1"/>
      <c r="I261" s="32"/>
      <c r="J261" s="32"/>
      <c r="K261" s="36"/>
      <c r="L261" s="32"/>
      <c r="M261" s="32"/>
      <c r="N261" s="32"/>
      <c r="O261" s="4"/>
      <c r="P261" s="32"/>
      <c r="Q261" s="32"/>
    </row>
    <row r="262" spans="3:17">
      <c r="C262" s="1"/>
      <c r="I262" s="32"/>
      <c r="J262" s="32"/>
      <c r="K262" s="38"/>
      <c r="L262" s="32"/>
      <c r="M262" s="32"/>
      <c r="N262" s="32"/>
      <c r="O262" s="32"/>
      <c r="P262" s="32"/>
      <c r="Q262" s="32"/>
    </row>
    <row r="263" spans="3:17">
      <c r="C263" s="3"/>
      <c r="I263" s="32"/>
      <c r="J263" s="32"/>
      <c r="K263" s="38"/>
      <c r="L263" s="32"/>
      <c r="M263" s="32"/>
      <c r="N263" s="32"/>
      <c r="O263" s="32"/>
      <c r="P263" s="32"/>
      <c r="Q263" s="32"/>
    </row>
    <row r="264" spans="3:17">
      <c r="C264" s="3"/>
      <c r="I264" s="32"/>
      <c r="J264" s="32"/>
      <c r="K264" s="32"/>
      <c r="L264" s="32"/>
      <c r="M264" s="32"/>
      <c r="N264" s="32"/>
      <c r="O264" s="32"/>
      <c r="P264" s="32"/>
      <c r="Q264" s="32"/>
    </row>
    <row r="265" spans="3:17">
      <c r="I265" s="32"/>
      <c r="J265" s="32"/>
      <c r="K265" s="32"/>
      <c r="L265" s="32"/>
      <c r="M265" s="32"/>
      <c r="N265" s="32"/>
      <c r="O265" s="5"/>
      <c r="P265" s="32"/>
      <c r="Q265" s="6"/>
    </row>
    <row r="266" spans="3:17">
      <c r="I266" s="32"/>
      <c r="J266" s="32"/>
      <c r="K266" s="32"/>
      <c r="L266" s="32"/>
      <c r="M266" s="32"/>
      <c r="N266" s="32"/>
      <c r="O266" s="5"/>
      <c r="P266" s="32"/>
      <c r="Q266" s="6"/>
    </row>
    <row r="267" spans="3:17">
      <c r="I267" s="32"/>
      <c r="J267" s="32"/>
      <c r="K267" s="32"/>
      <c r="L267" s="32"/>
      <c r="M267" s="32"/>
      <c r="N267" s="32"/>
      <c r="O267" s="5"/>
      <c r="P267" s="32"/>
      <c r="Q267" s="6"/>
    </row>
    <row r="268" spans="3:17">
      <c r="I268" s="32"/>
      <c r="J268" s="32"/>
      <c r="K268" s="32"/>
      <c r="L268" s="32"/>
      <c r="M268" s="32"/>
      <c r="N268" s="32"/>
      <c r="O268" s="5"/>
      <c r="P268" s="32"/>
      <c r="Q268" s="6"/>
    </row>
    <row r="269" spans="3:17">
      <c r="I269" s="32"/>
      <c r="J269" s="32"/>
      <c r="K269" s="32"/>
      <c r="L269" s="32"/>
      <c r="M269" s="32"/>
      <c r="N269" s="32"/>
      <c r="O269" s="5"/>
      <c r="P269" s="32"/>
      <c r="Q269" s="6"/>
    </row>
    <row r="270" spans="3:17">
      <c r="I270" s="32"/>
      <c r="J270" s="32"/>
      <c r="K270" s="32"/>
      <c r="L270" s="32"/>
      <c r="M270" s="32"/>
      <c r="N270" s="32"/>
      <c r="O270" s="5"/>
      <c r="P270" s="32"/>
      <c r="Q270" s="6"/>
    </row>
    <row r="271" spans="3:17">
      <c r="I271" s="32"/>
      <c r="J271" s="32"/>
      <c r="K271" s="32"/>
      <c r="L271" s="32"/>
      <c r="M271" s="32"/>
      <c r="N271" s="32"/>
      <c r="O271" s="5"/>
      <c r="P271" s="32"/>
      <c r="Q271" s="6"/>
    </row>
    <row r="272" spans="3:17">
      <c r="I272" s="32"/>
      <c r="J272" s="32"/>
      <c r="K272" s="32"/>
      <c r="L272" s="32"/>
      <c r="M272" s="32"/>
      <c r="N272" s="32"/>
      <c r="O272" s="5"/>
      <c r="P272" s="32"/>
      <c r="Q272" s="6"/>
    </row>
    <row r="273" spans="1:17">
      <c r="I273" s="32"/>
      <c r="J273" s="32"/>
      <c r="K273" s="32"/>
      <c r="L273" s="32"/>
      <c r="M273" s="32"/>
      <c r="N273" s="32"/>
      <c r="O273" s="5"/>
      <c r="P273" s="32"/>
      <c r="Q273" s="6"/>
    </row>
    <row r="274" spans="1:17">
      <c r="I274" s="32"/>
      <c r="J274" s="32"/>
      <c r="K274" s="32"/>
      <c r="L274" s="32"/>
      <c r="M274" s="32"/>
      <c r="N274" s="32"/>
      <c r="O274" s="5"/>
      <c r="P274" s="32"/>
      <c r="Q274" s="6"/>
    </row>
    <row r="275" spans="1:17">
      <c r="I275" s="32"/>
      <c r="J275" s="32"/>
      <c r="K275" s="32"/>
      <c r="L275" s="32"/>
      <c r="M275" s="32"/>
      <c r="N275" s="32"/>
      <c r="O275" s="5"/>
      <c r="P275" s="32"/>
      <c r="Q275" s="6"/>
    </row>
    <row r="276" spans="1:17">
      <c r="I276" s="32"/>
      <c r="J276" s="32"/>
      <c r="K276" s="32"/>
      <c r="L276" s="32"/>
      <c r="M276" s="32"/>
      <c r="N276" s="32"/>
      <c r="O276" s="5"/>
      <c r="P276" s="32"/>
      <c r="Q276" s="6"/>
    </row>
    <row r="277" spans="1:17">
      <c r="I277" s="32"/>
      <c r="J277" s="32"/>
      <c r="K277" s="32"/>
      <c r="L277" s="32"/>
      <c r="M277" s="32"/>
      <c r="N277" s="32"/>
      <c r="O277" s="32"/>
      <c r="P277" s="32"/>
      <c r="Q277" s="32"/>
    </row>
    <row r="278" spans="1:17">
      <c r="A278" s="2"/>
      <c r="C278" s="2"/>
      <c r="D278" s="2"/>
      <c r="E278" s="2"/>
      <c r="G278" s="28"/>
      <c r="I278" s="33"/>
      <c r="J278" s="32"/>
      <c r="K278" s="33"/>
      <c r="L278" s="32"/>
      <c r="M278" s="33"/>
      <c r="N278" s="32"/>
      <c r="O278" s="34"/>
      <c r="P278" s="32"/>
      <c r="Q278" s="35"/>
    </row>
    <row r="279" spans="1:17">
      <c r="C279" s="1"/>
      <c r="I279" s="32"/>
      <c r="J279" s="32"/>
      <c r="K279" s="36"/>
      <c r="L279" s="32"/>
      <c r="M279" s="32"/>
      <c r="N279" s="32"/>
      <c r="O279" s="4"/>
      <c r="P279" s="32"/>
      <c r="Q279" s="32"/>
    </row>
    <row r="280" spans="1:17">
      <c r="C280" s="1"/>
      <c r="I280" s="32"/>
      <c r="J280" s="32"/>
      <c r="K280" s="36"/>
      <c r="L280" s="32"/>
      <c r="M280" s="32"/>
      <c r="N280" s="32"/>
      <c r="O280" s="4"/>
      <c r="P280" s="32"/>
      <c r="Q280" s="32"/>
    </row>
    <row r="281" spans="1:17">
      <c r="C281" s="1"/>
      <c r="I281" s="32"/>
      <c r="J281" s="32"/>
      <c r="K281" s="36"/>
      <c r="L281" s="32"/>
      <c r="M281" s="32"/>
      <c r="N281" s="32"/>
      <c r="O281" s="4"/>
      <c r="P281" s="32"/>
      <c r="Q281" s="32"/>
    </row>
    <row r="282" spans="1:17">
      <c r="C282" s="1"/>
      <c r="I282" s="32"/>
      <c r="J282" s="32"/>
      <c r="K282" s="36"/>
      <c r="L282" s="32"/>
      <c r="M282" s="32"/>
      <c r="N282" s="32"/>
      <c r="O282" s="4"/>
      <c r="P282" s="32"/>
      <c r="Q282" s="32"/>
    </row>
    <row r="283" spans="1:17">
      <c r="C283" s="1"/>
      <c r="I283" s="32"/>
      <c r="J283" s="32"/>
      <c r="K283" s="36"/>
      <c r="L283" s="32"/>
      <c r="M283" s="32"/>
      <c r="N283" s="32"/>
      <c r="O283" s="4"/>
      <c r="P283" s="32"/>
      <c r="Q283" s="32"/>
    </row>
    <row r="284" spans="1:17">
      <c r="C284" s="1"/>
      <c r="I284" s="32"/>
      <c r="J284" s="32"/>
      <c r="K284" s="37"/>
      <c r="L284" s="32"/>
      <c r="M284" s="32"/>
      <c r="N284" s="32"/>
      <c r="O284" s="4"/>
      <c r="P284" s="32"/>
      <c r="Q284" s="32"/>
    </row>
    <row r="285" spans="1:17">
      <c r="C285" s="1"/>
      <c r="I285" s="32"/>
      <c r="J285" s="32"/>
      <c r="K285" s="38"/>
      <c r="L285" s="32"/>
      <c r="M285" s="32"/>
      <c r="N285" s="32"/>
      <c r="O285" s="4"/>
      <c r="P285" s="32"/>
      <c r="Q285" s="32"/>
    </row>
    <row r="286" spans="1:17">
      <c r="C286" s="1"/>
      <c r="I286" s="32"/>
      <c r="J286" s="32"/>
      <c r="K286" s="32"/>
      <c r="L286" s="32"/>
      <c r="M286" s="32"/>
      <c r="N286" s="32"/>
      <c r="O286" s="32"/>
      <c r="P286" s="32"/>
      <c r="Q286" s="32"/>
    </row>
    <row r="287" spans="1:17">
      <c r="C287" s="3"/>
      <c r="I287" s="32"/>
      <c r="J287" s="32"/>
      <c r="K287" s="32"/>
      <c r="L287" s="32"/>
      <c r="M287" s="32"/>
      <c r="N287" s="32"/>
      <c r="O287" s="32"/>
      <c r="P287" s="32"/>
      <c r="Q287" s="6"/>
    </row>
    <row r="288" spans="1:17">
      <c r="C288" s="3"/>
      <c r="I288" s="32"/>
      <c r="J288" s="32"/>
      <c r="K288" s="32"/>
      <c r="L288" s="32"/>
      <c r="M288" s="32"/>
      <c r="N288" s="32"/>
      <c r="O288" s="32"/>
      <c r="P288" s="32"/>
      <c r="Q288" s="6"/>
    </row>
    <row r="289" spans="1:17">
      <c r="I289" s="32"/>
      <c r="J289" s="32"/>
      <c r="K289" s="32"/>
      <c r="L289" s="32"/>
      <c r="M289" s="32"/>
      <c r="N289" s="32"/>
      <c r="O289" s="5"/>
      <c r="P289" s="32"/>
      <c r="Q289" s="6"/>
    </row>
    <row r="290" spans="1:17">
      <c r="I290" s="32"/>
      <c r="J290" s="32"/>
      <c r="K290" s="32"/>
      <c r="L290" s="32"/>
      <c r="M290" s="32"/>
      <c r="N290" s="32"/>
      <c r="O290" s="5"/>
      <c r="P290" s="32"/>
      <c r="Q290" s="6"/>
    </row>
    <row r="291" spans="1:17">
      <c r="I291" s="32"/>
      <c r="J291" s="32"/>
      <c r="K291" s="32"/>
      <c r="L291" s="32"/>
      <c r="M291" s="32"/>
      <c r="N291" s="32"/>
      <c r="O291" s="5"/>
      <c r="P291" s="32"/>
      <c r="Q291" s="6"/>
    </row>
    <row r="292" spans="1:17">
      <c r="I292" s="32"/>
      <c r="J292" s="32"/>
      <c r="K292" s="32"/>
      <c r="L292" s="32"/>
      <c r="M292" s="32"/>
      <c r="N292" s="32"/>
      <c r="O292" s="5"/>
      <c r="P292" s="32"/>
      <c r="Q292" s="6"/>
    </row>
    <row r="293" spans="1:17">
      <c r="I293" s="32"/>
      <c r="J293" s="32"/>
      <c r="K293" s="32"/>
      <c r="L293" s="32"/>
      <c r="M293" s="32"/>
      <c r="N293" s="32"/>
      <c r="O293" s="5"/>
      <c r="P293" s="32"/>
      <c r="Q293" s="6"/>
    </row>
    <row r="294" spans="1:17">
      <c r="I294" s="32"/>
      <c r="J294" s="32"/>
      <c r="K294" s="32"/>
      <c r="L294" s="32"/>
      <c r="M294" s="32"/>
      <c r="N294" s="32"/>
      <c r="O294" s="5"/>
      <c r="P294" s="32"/>
      <c r="Q294" s="6"/>
    </row>
    <row r="295" spans="1:17">
      <c r="I295" s="32"/>
      <c r="J295" s="32"/>
      <c r="K295" s="32"/>
      <c r="L295" s="32"/>
      <c r="M295" s="32"/>
      <c r="N295" s="32"/>
      <c r="O295" s="5"/>
      <c r="P295" s="32"/>
      <c r="Q295" s="6"/>
    </row>
    <row r="296" spans="1:17">
      <c r="I296" s="32"/>
      <c r="J296" s="32"/>
      <c r="K296" s="32"/>
      <c r="L296" s="32"/>
      <c r="M296" s="32"/>
      <c r="N296" s="32"/>
      <c r="O296" s="5"/>
      <c r="P296" s="32"/>
      <c r="Q296" s="6"/>
    </row>
    <row r="297" spans="1:17">
      <c r="I297" s="32"/>
      <c r="J297" s="32"/>
      <c r="K297" s="32"/>
      <c r="L297" s="32"/>
      <c r="M297" s="32"/>
      <c r="N297" s="32"/>
      <c r="O297" s="32"/>
      <c r="P297" s="32"/>
      <c r="Q297" s="32"/>
    </row>
    <row r="298" spans="1:17">
      <c r="A298" s="2"/>
      <c r="C298" s="2"/>
      <c r="D298" s="2"/>
      <c r="E298" s="2"/>
      <c r="G298" s="28"/>
      <c r="I298" s="33"/>
      <c r="J298" s="32"/>
      <c r="K298" s="33"/>
      <c r="L298" s="32"/>
      <c r="M298" s="33"/>
      <c r="N298" s="32"/>
      <c r="O298" s="34"/>
      <c r="P298" s="32"/>
      <c r="Q298" s="35"/>
    </row>
    <row r="299" spans="1:17">
      <c r="C299" s="1"/>
      <c r="I299" s="32"/>
      <c r="J299" s="32"/>
      <c r="K299" s="36"/>
      <c r="L299" s="32"/>
      <c r="M299" s="32"/>
      <c r="N299" s="32"/>
      <c r="O299" s="4"/>
      <c r="P299" s="32"/>
      <c r="Q299" s="32"/>
    </row>
    <row r="300" spans="1:17">
      <c r="C300" s="1"/>
      <c r="I300" s="32"/>
      <c r="J300" s="32"/>
      <c r="K300" s="36"/>
      <c r="L300" s="32"/>
      <c r="M300" s="32"/>
      <c r="N300" s="32"/>
      <c r="O300" s="4"/>
      <c r="P300" s="32"/>
      <c r="Q300" s="32"/>
    </row>
    <row r="301" spans="1:17">
      <c r="C301" s="1"/>
      <c r="I301" s="32"/>
      <c r="J301" s="32"/>
      <c r="K301" s="36"/>
      <c r="L301" s="32"/>
      <c r="M301" s="32"/>
      <c r="N301" s="32"/>
      <c r="O301" s="4"/>
      <c r="P301" s="32"/>
      <c r="Q301" s="32"/>
    </row>
    <row r="302" spans="1:17">
      <c r="C302" s="1"/>
      <c r="I302" s="32"/>
      <c r="J302" s="32"/>
      <c r="K302" s="36"/>
      <c r="L302" s="32"/>
      <c r="M302" s="32"/>
      <c r="N302" s="32"/>
      <c r="O302" s="4"/>
      <c r="P302" s="32"/>
      <c r="Q302" s="32"/>
    </row>
    <row r="303" spans="1:17">
      <c r="C303" s="1"/>
      <c r="I303" s="32"/>
      <c r="J303" s="32"/>
      <c r="K303" s="36"/>
      <c r="L303" s="32"/>
      <c r="M303" s="32"/>
      <c r="N303" s="32"/>
      <c r="O303" s="4"/>
      <c r="P303" s="32"/>
      <c r="Q303" s="32"/>
    </row>
    <row r="304" spans="1:17">
      <c r="C304" s="3"/>
      <c r="I304" s="32"/>
      <c r="J304" s="32"/>
      <c r="K304" s="38"/>
      <c r="L304" s="32"/>
      <c r="M304" s="32"/>
      <c r="N304" s="32"/>
      <c r="O304" s="32"/>
      <c r="P304" s="32"/>
      <c r="Q304" s="32"/>
    </row>
    <row r="305" spans="3:17">
      <c r="C305" s="3"/>
      <c r="I305" s="32"/>
      <c r="J305" s="32"/>
      <c r="K305" s="38"/>
      <c r="L305" s="32"/>
      <c r="M305" s="32"/>
      <c r="N305" s="32"/>
      <c r="O305" s="32"/>
      <c r="P305" s="32"/>
      <c r="Q305" s="32"/>
    </row>
    <row r="306" spans="3:17">
      <c r="I306" s="32"/>
      <c r="J306" s="32"/>
      <c r="K306" s="32"/>
      <c r="L306" s="32"/>
      <c r="M306" s="32"/>
      <c r="N306" s="32"/>
      <c r="O306" s="5"/>
      <c r="P306" s="32"/>
      <c r="Q306" s="6"/>
    </row>
    <row r="307" spans="3:17">
      <c r="I307" s="32"/>
      <c r="J307" s="32"/>
      <c r="K307" s="32"/>
      <c r="L307" s="32"/>
      <c r="M307" s="32"/>
      <c r="N307" s="32"/>
      <c r="O307" s="5"/>
      <c r="P307" s="32"/>
      <c r="Q307" s="6"/>
    </row>
    <row r="308" spans="3:17">
      <c r="I308" s="32"/>
      <c r="J308" s="32"/>
      <c r="K308" s="32"/>
      <c r="L308" s="32"/>
      <c r="M308" s="32"/>
      <c r="N308" s="32"/>
      <c r="O308" s="5"/>
      <c r="P308" s="32"/>
      <c r="Q308" s="6"/>
    </row>
    <row r="309" spans="3:17">
      <c r="I309" s="32"/>
      <c r="J309" s="32"/>
      <c r="K309" s="32"/>
      <c r="L309" s="32"/>
      <c r="M309" s="32"/>
      <c r="N309" s="32"/>
      <c r="O309" s="5"/>
      <c r="P309" s="32"/>
      <c r="Q309" s="6"/>
    </row>
    <row r="310" spans="3:17">
      <c r="I310" s="32"/>
      <c r="J310" s="32"/>
      <c r="K310" s="32"/>
      <c r="L310" s="32"/>
      <c r="M310" s="32"/>
      <c r="N310" s="32"/>
      <c r="O310" s="5"/>
      <c r="P310" s="32"/>
      <c r="Q310" s="6"/>
    </row>
    <row r="311" spans="3:17">
      <c r="I311" s="32"/>
      <c r="J311" s="32"/>
      <c r="K311" s="32"/>
      <c r="L311" s="32"/>
      <c r="M311" s="32"/>
      <c r="N311" s="32"/>
      <c r="O311" s="5"/>
      <c r="P311" s="32"/>
      <c r="Q311" s="6"/>
    </row>
    <row r="312" spans="3:17">
      <c r="I312" s="32"/>
      <c r="J312" s="32"/>
      <c r="K312" s="32"/>
      <c r="L312" s="32"/>
      <c r="M312" s="32"/>
      <c r="N312" s="32"/>
      <c r="O312" s="5"/>
      <c r="P312" s="32"/>
      <c r="Q312" s="6"/>
    </row>
    <row r="313" spans="3:17">
      <c r="I313" s="32"/>
      <c r="J313" s="32"/>
      <c r="K313" s="32"/>
      <c r="L313" s="32"/>
      <c r="M313" s="32"/>
      <c r="N313" s="32"/>
      <c r="O313" s="5"/>
      <c r="P313" s="32"/>
      <c r="Q313" s="6"/>
    </row>
    <row r="314" spans="3:17">
      <c r="I314" s="32"/>
      <c r="J314" s="32"/>
      <c r="K314" s="32"/>
      <c r="L314" s="32"/>
      <c r="M314" s="32"/>
      <c r="N314" s="32"/>
      <c r="O314" s="5"/>
      <c r="P314" s="32"/>
      <c r="Q314" s="6"/>
    </row>
    <row r="315" spans="3:17">
      <c r="I315" s="32"/>
      <c r="J315" s="32"/>
      <c r="K315" s="32"/>
      <c r="L315" s="32"/>
      <c r="M315" s="32"/>
      <c r="N315" s="32"/>
      <c r="O315" s="5"/>
      <c r="P315" s="32"/>
      <c r="Q315" s="6"/>
    </row>
    <row r="316" spans="3:17">
      <c r="I316" s="32"/>
      <c r="J316" s="32"/>
      <c r="K316" s="32"/>
      <c r="L316" s="32"/>
      <c r="M316" s="32"/>
      <c r="N316" s="32"/>
      <c r="O316" s="5"/>
      <c r="P316" s="32"/>
      <c r="Q316" s="6"/>
    </row>
    <row r="317" spans="3:17">
      <c r="I317" s="32"/>
      <c r="J317" s="32"/>
      <c r="K317" s="32"/>
      <c r="L317" s="32"/>
      <c r="M317" s="32"/>
      <c r="N317" s="32"/>
      <c r="O317" s="5"/>
      <c r="P317" s="32"/>
      <c r="Q317" s="6"/>
    </row>
    <row r="318" spans="3:17">
      <c r="I318" s="32"/>
      <c r="J318" s="32"/>
      <c r="K318" s="32"/>
      <c r="L318" s="32"/>
      <c r="M318" s="32"/>
      <c r="N318" s="32"/>
      <c r="O318" s="5"/>
      <c r="P318" s="32"/>
      <c r="Q318" s="6"/>
    </row>
    <row r="319" spans="3:17">
      <c r="I319" s="32"/>
      <c r="J319" s="32"/>
      <c r="K319" s="32"/>
      <c r="L319" s="32"/>
      <c r="M319" s="32"/>
      <c r="N319" s="32"/>
      <c r="O319" s="5"/>
      <c r="P319" s="32"/>
      <c r="Q319" s="6"/>
    </row>
    <row r="320" spans="3:17">
      <c r="I320" s="32"/>
      <c r="J320" s="32"/>
      <c r="K320" s="32"/>
      <c r="L320" s="32"/>
      <c r="M320" s="32"/>
      <c r="N320" s="32"/>
      <c r="O320" s="5"/>
      <c r="P320" s="32"/>
      <c r="Q320" s="6"/>
    </row>
    <row r="321" spans="9:17">
      <c r="I321" s="32"/>
      <c r="J321" s="32"/>
      <c r="K321" s="32"/>
      <c r="L321" s="32"/>
      <c r="M321" s="32"/>
      <c r="N321" s="32"/>
      <c r="O321" s="32"/>
      <c r="P321" s="32"/>
      <c r="Q321" s="32"/>
    </row>
    <row r="322" spans="9:17">
      <c r="I322" s="32"/>
      <c r="J322" s="32"/>
      <c r="K322" s="32"/>
      <c r="L322" s="32"/>
      <c r="M322" s="32"/>
      <c r="N322" s="32"/>
      <c r="O322" s="32"/>
      <c r="P322" s="32"/>
      <c r="Q322" s="32"/>
    </row>
    <row r="323" spans="9:17">
      <c r="I323" s="32"/>
      <c r="J323" s="32"/>
      <c r="K323" s="32"/>
      <c r="L323" s="32"/>
      <c r="M323" s="32"/>
      <c r="N323" s="32"/>
      <c r="O323" s="32"/>
      <c r="P323" s="32"/>
      <c r="Q323" s="32"/>
    </row>
    <row r="324" spans="9:17">
      <c r="I324" s="32"/>
      <c r="J324" s="32"/>
      <c r="K324" s="32"/>
      <c r="L324" s="32"/>
      <c r="M324" s="32"/>
      <c r="N324" s="32"/>
      <c r="O324" s="32"/>
      <c r="P324" s="32"/>
      <c r="Q324" s="32"/>
    </row>
  </sheetData>
  <mergeCells count="1">
    <mergeCell ref="G17:I1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24"/>
  <sheetViews>
    <sheetView workbookViewId="0">
      <selection activeCell="I24" sqref="I24"/>
    </sheetView>
  </sheetViews>
  <sheetFormatPr defaultRowHeight="12.75"/>
  <cols>
    <col min="1" max="1" width="10.85546875" customWidth="1"/>
    <col min="2" max="2" width="9.7109375" customWidth="1"/>
    <col min="3" max="3" width="6.5703125" customWidth="1"/>
    <col min="4" max="4" width="11.140625" customWidth="1"/>
    <col min="5" max="5" width="11.42578125" customWidth="1"/>
    <col min="6" max="6" width="3.7109375" customWidth="1"/>
    <col min="7" max="7" width="11.7109375" style="23" customWidth="1"/>
    <col min="8" max="8" width="2.7109375" customWidth="1"/>
    <col min="9" max="10" width="11.7109375" customWidth="1"/>
    <col min="11" max="11" width="2.7109375" customWidth="1"/>
    <col min="12" max="12" width="7.140625" customWidth="1"/>
    <col min="13" max="13" width="10.5703125" customWidth="1"/>
    <col min="14" max="14" width="3.7109375" customWidth="1"/>
    <col min="16" max="16" width="3.7109375" customWidth="1"/>
    <col min="17" max="17" width="7.140625" customWidth="1"/>
    <col min="18" max="18" width="3.7109375" customWidth="1"/>
  </cols>
  <sheetData>
    <row r="1" spans="1:13">
      <c r="A1" s="1" t="s">
        <v>241</v>
      </c>
      <c r="G1" s="23" t="s">
        <v>246</v>
      </c>
      <c r="M1" s="23" t="s">
        <v>250</v>
      </c>
    </row>
    <row r="2" spans="1:13">
      <c r="D2" s="11"/>
      <c r="E2" s="11"/>
      <c r="G2" s="23">
        <v>3.1999999999999999E-5</v>
      </c>
      <c r="M2" s="23">
        <v>2.5999999999999998E-5</v>
      </c>
    </row>
    <row r="3" spans="1:13">
      <c r="A3" s="7" t="s">
        <v>2</v>
      </c>
      <c r="B3" s="8" t="s">
        <v>3</v>
      </c>
      <c r="D3" s="10" t="s">
        <v>23</v>
      </c>
      <c r="E3" s="10" t="s">
        <v>5</v>
      </c>
      <c r="G3" s="102" t="s">
        <v>3</v>
      </c>
      <c r="I3" s="103" t="s">
        <v>3</v>
      </c>
    </row>
    <row r="4" spans="1:13">
      <c r="A4" s="7"/>
      <c r="B4" s="24" t="s">
        <v>4</v>
      </c>
      <c r="C4" s="25"/>
      <c r="D4" s="24" t="s">
        <v>4</v>
      </c>
      <c r="E4" s="24" t="s">
        <v>4</v>
      </c>
      <c r="G4" s="81" t="s">
        <v>248</v>
      </c>
      <c r="I4" s="104" t="s">
        <v>248</v>
      </c>
    </row>
    <row r="5" spans="1:13">
      <c r="B5" s="9"/>
      <c r="G5" s="81" t="s">
        <v>247</v>
      </c>
      <c r="I5" s="104" t="s">
        <v>249</v>
      </c>
    </row>
    <row r="6" spans="1:13">
      <c r="A6" s="21" t="s">
        <v>12</v>
      </c>
      <c r="B6" s="9">
        <f>G6+$M$2*E6</f>
        <v>51.746147373399999</v>
      </c>
      <c r="C6" s="23"/>
      <c r="D6" s="17">
        <v>91.575900000000004</v>
      </c>
      <c r="E6" s="17">
        <f>D6+6.4</f>
        <v>97.97590000000001</v>
      </c>
      <c r="G6" s="101">
        <v>51.743600000000001</v>
      </c>
      <c r="I6" s="100">
        <v>51.7438</v>
      </c>
      <c r="J6" s="9">
        <f>G6*500</f>
        <v>25871.8</v>
      </c>
    </row>
    <row r="7" spans="1:13">
      <c r="A7" s="21" t="s">
        <v>13</v>
      </c>
      <c r="B7" s="9">
        <f t="shared" ref="B7:B16" si="0">G7+$M$2*E7</f>
        <v>51.715207919400001</v>
      </c>
      <c r="D7" s="17">
        <f>D6+210.021</f>
        <v>301.59690000000001</v>
      </c>
      <c r="E7" s="17">
        <f t="shared" ref="E7:E16" si="1">D7+6.4</f>
        <v>307.99689999999998</v>
      </c>
      <c r="G7" s="101">
        <v>51.7072</v>
      </c>
      <c r="I7" s="100">
        <v>51.7074</v>
      </c>
      <c r="J7" s="9">
        <f t="shared" ref="J7:J16" si="2">G7*500</f>
        <v>25853.599999999999</v>
      </c>
    </row>
    <row r="8" spans="1:13">
      <c r="A8" s="21" t="s">
        <v>14</v>
      </c>
      <c r="B8" s="9">
        <f t="shared" si="0"/>
        <v>51.666707643800002</v>
      </c>
      <c r="D8" s="17">
        <f>D7+299.9894</f>
        <v>601.58629999999994</v>
      </c>
      <c r="E8" s="17">
        <f t="shared" si="1"/>
        <v>607.98629999999991</v>
      </c>
      <c r="G8" s="101">
        <v>51.6509</v>
      </c>
      <c r="I8" s="100">
        <v>51.651200000000003</v>
      </c>
      <c r="J8" s="9">
        <f t="shared" si="2"/>
        <v>25825.45</v>
      </c>
    </row>
    <row r="9" spans="1:13">
      <c r="A9" s="21" t="s">
        <v>15</v>
      </c>
      <c r="B9" s="9">
        <f t="shared" si="0"/>
        <v>51.603647773799999</v>
      </c>
      <c r="D9" s="17">
        <f>D8+240.005</f>
        <v>841.59129999999993</v>
      </c>
      <c r="E9" s="17">
        <f t="shared" si="1"/>
        <v>847.99129999999991</v>
      </c>
      <c r="G9" s="101">
        <v>51.581600000000002</v>
      </c>
      <c r="I9" s="100">
        <v>51.581499999999998</v>
      </c>
      <c r="J9" s="9">
        <f t="shared" si="2"/>
        <v>25790.799999999999</v>
      </c>
    </row>
    <row r="10" spans="1:13">
      <c r="A10" s="21" t="s">
        <v>16</v>
      </c>
      <c r="B10" s="9">
        <f t="shared" si="0"/>
        <v>51.590607820599999</v>
      </c>
      <c r="D10" s="17">
        <f>D9+360.0018</f>
        <v>1201.5931</v>
      </c>
      <c r="E10" s="17">
        <f t="shared" si="1"/>
        <v>1207.9931000000001</v>
      </c>
      <c r="G10" s="101">
        <v>51.559199999999997</v>
      </c>
      <c r="I10" s="100">
        <v>51.558500000000002</v>
      </c>
      <c r="J10" s="9">
        <f t="shared" si="2"/>
        <v>25779.599999999999</v>
      </c>
    </row>
    <row r="11" spans="1:13">
      <c r="A11" s="21" t="s">
        <v>17</v>
      </c>
      <c r="B11" s="9">
        <f t="shared" si="0"/>
        <v>51.5220479766</v>
      </c>
      <c r="D11" s="17">
        <f>D10+240.006</f>
        <v>1441.5991000000001</v>
      </c>
      <c r="E11" s="17">
        <f t="shared" si="1"/>
        <v>1447.9991000000002</v>
      </c>
      <c r="G11" s="101">
        <v>51.484400000000001</v>
      </c>
      <c r="I11" s="100">
        <v>51.4846</v>
      </c>
      <c r="J11" s="9">
        <f t="shared" si="2"/>
        <v>25742.2</v>
      </c>
    </row>
    <row r="12" spans="1:13">
      <c r="A12" s="21" t="s">
        <v>18</v>
      </c>
      <c r="B12" s="9">
        <f t="shared" si="0"/>
        <v>51.551027737400005</v>
      </c>
      <c r="D12" s="17">
        <f>D11+329.9908</f>
        <v>1771.5899000000002</v>
      </c>
      <c r="E12" s="17">
        <f t="shared" si="1"/>
        <v>1777.9899000000003</v>
      </c>
      <c r="G12" s="101">
        <v>51.504800000000003</v>
      </c>
      <c r="I12" s="100">
        <v>51.505099999999999</v>
      </c>
      <c r="J12" s="9">
        <f t="shared" si="2"/>
        <v>25752.400000000001</v>
      </c>
    </row>
    <row r="13" spans="1:13">
      <c r="A13" s="21" t="s">
        <v>19</v>
      </c>
      <c r="B13" s="9">
        <f t="shared" si="0"/>
        <v>51.5978076516</v>
      </c>
      <c r="D13" s="17">
        <f>D12+329.9967</f>
        <v>2101.5866000000001</v>
      </c>
      <c r="E13" s="17">
        <f t="shared" si="1"/>
        <v>2107.9866000000002</v>
      </c>
      <c r="G13" s="101">
        <v>51.542999999999999</v>
      </c>
      <c r="I13" s="100">
        <v>51.542999999999999</v>
      </c>
      <c r="J13" s="9">
        <f t="shared" si="2"/>
        <v>25771.5</v>
      </c>
    </row>
    <row r="14" spans="1:13">
      <c r="A14" s="21" t="s">
        <v>20</v>
      </c>
      <c r="B14" s="9">
        <f t="shared" si="0"/>
        <v>51.641407383800001</v>
      </c>
      <c r="D14" s="17">
        <f>D13+299.9897</f>
        <v>2401.5763000000002</v>
      </c>
      <c r="E14" s="17">
        <f t="shared" si="1"/>
        <v>2407.9763000000003</v>
      </c>
      <c r="G14" s="101">
        <v>51.578800000000001</v>
      </c>
      <c r="I14" s="100">
        <v>51.578699999999998</v>
      </c>
      <c r="J14" s="9">
        <f t="shared" si="2"/>
        <v>25789.4</v>
      </c>
    </row>
    <row r="15" spans="1:13">
      <c r="A15" s="21" t="s">
        <v>21</v>
      </c>
      <c r="B15" s="9">
        <f t="shared" si="0"/>
        <v>51.679007568400003</v>
      </c>
      <c r="D15" s="17">
        <f>D14+300.0071</f>
        <v>2701.5834</v>
      </c>
      <c r="E15" s="17">
        <f t="shared" si="1"/>
        <v>2707.9834000000001</v>
      </c>
      <c r="G15" s="101">
        <v>51.608600000000003</v>
      </c>
      <c r="I15" s="100">
        <v>51.609400000000001</v>
      </c>
      <c r="J15" s="9">
        <f t="shared" si="2"/>
        <v>25804.300000000003</v>
      </c>
    </row>
    <row r="16" spans="1:13">
      <c r="A16" s="21" t="s">
        <v>22</v>
      </c>
      <c r="B16" s="9">
        <f t="shared" si="0"/>
        <v>51.719668065</v>
      </c>
      <c r="D16" s="17">
        <f>D15+210.0191</f>
        <v>2911.6025</v>
      </c>
      <c r="E16" s="17">
        <f t="shared" si="1"/>
        <v>2918.0025000000001</v>
      </c>
      <c r="G16" s="101">
        <v>51.643799999999999</v>
      </c>
      <c r="I16" s="100">
        <v>51.644300000000001</v>
      </c>
      <c r="J16" s="9">
        <f t="shared" si="2"/>
        <v>25821.899999999998</v>
      </c>
    </row>
    <row r="17" spans="1:13" ht="25.5">
      <c r="B17" s="9"/>
      <c r="G17" s="141" t="s">
        <v>260</v>
      </c>
      <c r="H17" s="141"/>
      <c r="I17" s="141"/>
      <c r="J17" s="82" t="s">
        <v>8</v>
      </c>
    </row>
    <row r="18" spans="1:13">
      <c r="B18" s="9"/>
      <c r="G18" s="28" t="s">
        <v>239</v>
      </c>
      <c r="H18" s="23"/>
      <c r="I18" s="41" t="s">
        <v>240</v>
      </c>
      <c r="J18" s="2" t="s">
        <v>9</v>
      </c>
    </row>
    <row r="19" spans="1:13">
      <c r="B19" s="9"/>
      <c r="G19" s="26" t="s">
        <v>4</v>
      </c>
      <c r="I19" s="42" t="s">
        <v>4</v>
      </c>
      <c r="J19" s="24" t="s">
        <v>4</v>
      </c>
    </row>
    <row r="20" spans="1:13">
      <c r="A20" s="23" t="s">
        <v>237</v>
      </c>
      <c r="B20" s="23"/>
      <c r="C20" s="23"/>
      <c r="D20" s="93">
        <f>D21-1.808</f>
        <v>4.6020000000000003</v>
      </c>
      <c r="E20" s="94">
        <f>D20+6.4</f>
        <v>11.002000000000001</v>
      </c>
      <c r="I20" s="30">
        <v>0</v>
      </c>
      <c r="J20" s="9">
        <f t="shared" ref="J20:J83" si="3">I20*500</f>
        <v>0</v>
      </c>
    </row>
    <row r="21" spans="1:13">
      <c r="A21" t="s">
        <v>24</v>
      </c>
      <c r="D21" s="67">
        <v>6.41</v>
      </c>
      <c r="E21" s="18">
        <f>D21+6.4</f>
        <v>12.81</v>
      </c>
      <c r="I21" s="40">
        <f>'[18]libretto misure'!$O$15</f>
        <v>1.0397500000000004E-2</v>
      </c>
      <c r="J21" s="9">
        <f t="shared" si="3"/>
        <v>5.1987500000000022</v>
      </c>
    </row>
    <row r="22" spans="1:13">
      <c r="A22" t="s">
        <v>25</v>
      </c>
      <c r="D22" s="13">
        <v>14.494999999999999</v>
      </c>
      <c r="E22" s="18">
        <f t="shared" ref="E22:E85" si="4">D22+6.4</f>
        <v>20.895</v>
      </c>
      <c r="I22" s="40">
        <f>'[18]libretto misure'!$O$16</f>
        <v>-4.5149999999998802E-3</v>
      </c>
      <c r="J22" s="9">
        <f t="shared" si="3"/>
        <v>-2.2574999999999399</v>
      </c>
    </row>
    <row r="23" spans="1:13">
      <c r="A23" t="s">
        <v>26</v>
      </c>
      <c r="D23" s="13">
        <v>29.550999999999998</v>
      </c>
      <c r="E23" s="18">
        <f t="shared" si="4"/>
        <v>35.951000000000001</v>
      </c>
      <c r="I23" s="30">
        <f>[19]quote!$D$4</f>
        <v>-0.39</v>
      </c>
      <c r="J23" s="9">
        <f t="shared" si="3"/>
        <v>-195</v>
      </c>
    </row>
    <row r="24" spans="1:13">
      <c r="A24" t="s">
        <v>27</v>
      </c>
      <c r="D24" s="13">
        <v>44.484999999999999</v>
      </c>
      <c r="E24" s="18">
        <f t="shared" si="4"/>
        <v>50.884999999999998</v>
      </c>
      <c r="I24" s="40">
        <f>[19]quote!D5</f>
        <v>-0.39600000000000002</v>
      </c>
      <c r="J24" s="9">
        <f t="shared" si="3"/>
        <v>-198</v>
      </c>
    </row>
    <row r="25" spans="1:13">
      <c r="A25" t="s">
        <v>28</v>
      </c>
      <c r="D25" s="13">
        <v>59.493000000000002</v>
      </c>
      <c r="E25" s="18">
        <f t="shared" si="4"/>
        <v>65.893000000000001</v>
      </c>
      <c r="I25" s="40">
        <f>[19]quote!D6</f>
        <v>-0.39290999999999998</v>
      </c>
      <c r="J25" s="9">
        <f t="shared" si="3"/>
        <v>-196.45499999999998</v>
      </c>
    </row>
    <row r="26" spans="1:13">
      <c r="A26" t="s">
        <v>29</v>
      </c>
      <c r="D26" s="13">
        <v>74.492999999999995</v>
      </c>
      <c r="E26" s="18">
        <f t="shared" si="4"/>
        <v>80.893000000000001</v>
      </c>
      <c r="I26" s="40">
        <f>[19]quote!D7</f>
        <v>-0.40073999999999999</v>
      </c>
      <c r="J26" s="9">
        <f t="shared" si="3"/>
        <v>-200.37</v>
      </c>
    </row>
    <row r="27" spans="1:13">
      <c r="A27" t="s">
        <v>30</v>
      </c>
      <c r="B27" s="21"/>
      <c r="C27" s="21"/>
      <c r="D27" s="13">
        <v>89.504000000000005</v>
      </c>
      <c r="E27" s="18">
        <f t="shared" si="4"/>
        <v>95.904000000000011</v>
      </c>
      <c r="G27" s="30"/>
      <c r="I27" s="40">
        <f>[19]quote!D8</f>
        <v>-0.41342000000000001</v>
      </c>
      <c r="J27" s="9">
        <f t="shared" si="3"/>
        <v>-206.71</v>
      </c>
    </row>
    <row r="28" spans="1:13">
      <c r="A28" s="21" t="str">
        <f>A6</f>
        <v>GPS00N</v>
      </c>
      <c r="D28" s="17">
        <f>D6</f>
        <v>91.575900000000004</v>
      </c>
      <c r="E28" s="17">
        <f>D28+6.4</f>
        <v>97.97590000000001</v>
      </c>
      <c r="G28" s="30"/>
      <c r="I28" s="43">
        <f>[19]quote!D9</f>
        <v>-0.41937999999999998</v>
      </c>
      <c r="J28" s="9">
        <f t="shared" si="3"/>
        <v>-209.69</v>
      </c>
      <c r="M28" s="9"/>
    </row>
    <row r="29" spans="1:13">
      <c r="A29" t="s">
        <v>31</v>
      </c>
      <c r="D29" s="13">
        <v>104.509</v>
      </c>
      <c r="E29" s="18">
        <f t="shared" si="4"/>
        <v>110.90900000000001</v>
      </c>
      <c r="I29" s="40">
        <f>[19]quote!D10</f>
        <v>-0.41537000000000002</v>
      </c>
      <c r="J29" s="9">
        <f t="shared" si="3"/>
        <v>-207.685</v>
      </c>
      <c r="M29" s="9"/>
    </row>
    <row r="30" spans="1:13">
      <c r="A30" t="s">
        <v>32</v>
      </c>
      <c r="D30" s="13">
        <v>119.506</v>
      </c>
      <c r="E30" s="18">
        <f t="shared" si="4"/>
        <v>125.90600000000001</v>
      </c>
      <c r="I30" s="40">
        <f>[19]quote!D11</f>
        <v>-0.40887000000000001</v>
      </c>
      <c r="J30" s="9">
        <f t="shared" si="3"/>
        <v>-204.435</v>
      </c>
      <c r="M30" s="9"/>
    </row>
    <row r="31" spans="1:13">
      <c r="A31" t="s">
        <v>33</v>
      </c>
      <c r="D31" s="13">
        <v>134.482</v>
      </c>
      <c r="E31" s="18">
        <f t="shared" si="4"/>
        <v>140.88200000000001</v>
      </c>
      <c r="I31" s="40">
        <f>[19]quote!D12</f>
        <v>-0.40810999999999997</v>
      </c>
      <c r="J31" s="9">
        <f t="shared" si="3"/>
        <v>-204.05499999999998</v>
      </c>
      <c r="M31" s="9"/>
    </row>
    <row r="32" spans="1:13">
      <c r="A32" t="s">
        <v>34</v>
      </c>
      <c r="D32" s="13">
        <v>149.48599999999999</v>
      </c>
      <c r="E32" s="18">
        <f t="shared" si="4"/>
        <v>155.886</v>
      </c>
      <c r="I32" s="40">
        <f>[19]quote!D13</f>
        <v>-0.41682000000000002</v>
      </c>
      <c r="J32" s="9">
        <f t="shared" si="3"/>
        <v>-208.41000000000003</v>
      </c>
      <c r="M32" s="9"/>
    </row>
    <row r="33" spans="1:13">
      <c r="A33" t="s">
        <v>35</v>
      </c>
      <c r="D33" s="13">
        <v>164.48500000000001</v>
      </c>
      <c r="E33" s="18">
        <f t="shared" si="4"/>
        <v>170.88500000000002</v>
      </c>
      <c r="I33" s="40">
        <f>[19]quote!D14</f>
        <v>-0.41877999999999999</v>
      </c>
      <c r="J33" s="9">
        <f t="shared" si="3"/>
        <v>-209.39</v>
      </c>
      <c r="M33" s="9"/>
    </row>
    <row r="34" spans="1:13">
      <c r="A34" t="s">
        <v>36</v>
      </c>
      <c r="D34" s="16">
        <v>179.47900000000001</v>
      </c>
      <c r="E34" s="18">
        <f t="shared" si="4"/>
        <v>185.87900000000002</v>
      </c>
      <c r="I34" s="40">
        <f>[19]quote!D15</f>
        <v>-0.42026000000000002</v>
      </c>
      <c r="J34" s="9">
        <f t="shared" si="3"/>
        <v>-210.13000000000002</v>
      </c>
      <c r="M34" s="9"/>
    </row>
    <row r="35" spans="1:13">
      <c r="A35" t="s">
        <v>37</v>
      </c>
      <c r="D35" s="13">
        <v>194.5</v>
      </c>
      <c r="E35" s="18">
        <f t="shared" si="4"/>
        <v>200.9</v>
      </c>
      <c r="I35" s="40">
        <f>[19]quote!D16</f>
        <v>-0.43134</v>
      </c>
      <c r="J35" s="9">
        <f t="shared" si="3"/>
        <v>-215.67</v>
      </c>
      <c r="M35" s="9"/>
    </row>
    <row r="36" spans="1:13">
      <c r="A36" t="s">
        <v>38</v>
      </c>
      <c r="D36" s="13">
        <v>209.501</v>
      </c>
      <c r="E36" s="18">
        <f t="shared" si="4"/>
        <v>215.90100000000001</v>
      </c>
      <c r="I36" s="40">
        <f>[19]quote!D17</f>
        <v>-0.43164000000000002</v>
      </c>
      <c r="J36" s="9">
        <f t="shared" si="3"/>
        <v>-215.82000000000002</v>
      </c>
      <c r="M36" s="9"/>
    </row>
    <row r="37" spans="1:13">
      <c r="A37" t="s">
        <v>39</v>
      </c>
      <c r="D37" s="13">
        <v>224.48699999999999</v>
      </c>
      <c r="E37" s="18">
        <f t="shared" si="4"/>
        <v>230.887</v>
      </c>
      <c r="I37" s="40">
        <f>[19]quote!D18</f>
        <v>-0.43169999999999997</v>
      </c>
      <c r="J37" s="9">
        <f t="shared" si="3"/>
        <v>-215.85</v>
      </c>
      <c r="M37" s="9"/>
    </row>
    <row r="38" spans="1:13">
      <c r="A38" t="s">
        <v>40</v>
      </c>
      <c r="D38" s="13">
        <v>239.49199999999999</v>
      </c>
      <c r="E38" s="18">
        <f t="shared" si="4"/>
        <v>245.892</v>
      </c>
      <c r="I38" s="40">
        <f>[19]quote!D19</f>
        <v>-0.43289</v>
      </c>
      <c r="J38" s="9">
        <f t="shared" si="3"/>
        <v>-216.44499999999999</v>
      </c>
      <c r="M38" s="9"/>
    </row>
    <row r="39" spans="1:13">
      <c r="A39" t="s">
        <v>41</v>
      </c>
      <c r="D39" s="13">
        <v>254.49</v>
      </c>
      <c r="E39" s="18">
        <f t="shared" si="4"/>
        <v>260.89</v>
      </c>
      <c r="I39" s="40">
        <f>[19]quote!D20</f>
        <v>-0.43908000000000003</v>
      </c>
      <c r="J39" s="9">
        <f t="shared" si="3"/>
        <v>-219.54000000000002</v>
      </c>
      <c r="M39" s="9"/>
    </row>
    <row r="40" spans="1:13">
      <c r="A40" t="s">
        <v>42</v>
      </c>
      <c r="D40" s="13">
        <v>269.49900000000002</v>
      </c>
      <c r="E40" s="18">
        <f t="shared" si="4"/>
        <v>275.899</v>
      </c>
      <c r="I40" s="40">
        <f>[19]quote!D21</f>
        <v>-0.43730000000000002</v>
      </c>
      <c r="J40" s="9">
        <f t="shared" si="3"/>
        <v>-218.65</v>
      </c>
      <c r="M40" s="9"/>
    </row>
    <row r="41" spans="1:13">
      <c r="A41" t="s">
        <v>43</v>
      </c>
      <c r="D41" s="13">
        <v>284.49700000000001</v>
      </c>
      <c r="E41" s="18">
        <f t="shared" si="4"/>
        <v>290.89699999999999</v>
      </c>
      <c r="I41" s="40">
        <f>[19]quote!D22</f>
        <v>-0.44458999999999999</v>
      </c>
      <c r="J41" s="9">
        <f t="shared" si="3"/>
        <v>-222.29499999999999</v>
      </c>
      <c r="M41" s="9"/>
    </row>
    <row r="42" spans="1:13">
      <c r="A42" t="s">
        <v>44</v>
      </c>
      <c r="D42" s="13">
        <v>299.49400000000003</v>
      </c>
      <c r="E42" s="18">
        <f t="shared" si="4"/>
        <v>305.89400000000001</v>
      </c>
      <c r="G42" s="30"/>
      <c r="I42" s="40">
        <f>[19]quote!D23</f>
        <v>-0.44812000000000002</v>
      </c>
      <c r="J42" s="9">
        <f t="shared" si="3"/>
        <v>-224.06</v>
      </c>
      <c r="M42" s="9"/>
    </row>
    <row r="43" spans="1:13">
      <c r="A43" s="21" t="str">
        <f>A7</f>
        <v>GPS01N</v>
      </c>
      <c r="D43" s="17">
        <f>D7</f>
        <v>301.59690000000001</v>
      </c>
      <c r="E43" s="17">
        <f>D43+6.4</f>
        <v>307.99689999999998</v>
      </c>
      <c r="G43" s="30"/>
      <c r="I43" s="43">
        <f>[19]quote!D24</f>
        <v>-0.45082</v>
      </c>
      <c r="J43" s="9">
        <f t="shared" si="3"/>
        <v>-225.41</v>
      </c>
      <c r="M43" s="9"/>
    </row>
    <row r="44" spans="1:13">
      <c r="A44" t="s">
        <v>45</v>
      </c>
      <c r="D44" s="13">
        <v>314.49299999999999</v>
      </c>
      <c r="E44" s="18">
        <f t="shared" si="4"/>
        <v>320.89299999999997</v>
      </c>
      <c r="I44" s="40">
        <f>[19]quote!D25</f>
        <v>-0.44711000000000001</v>
      </c>
      <c r="J44" s="9">
        <f t="shared" si="3"/>
        <v>-223.55500000000001</v>
      </c>
      <c r="M44" s="9"/>
    </row>
    <row r="45" spans="1:13">
      <c r="A45" t="s">
        <v>46</v>
      </c>
      <c r="D45" s="13">
        <v>329.50200000000001</v>
      </c>
      <c r="E45" s="18">
        <f t="shared" si="4"/>
        <v>335.90199999999999</v>
      </c>
      <c r="I45" s="40">
        <f>[19]quote!D26</f>
        <v>-0.45168000000000003</v>
      </c>
      <c r="J45" s="9">
        <f t="shared" si="3"/>
        <v>-225.84</v>
      </c>
      <c r="M45" s="9"/>
    </row>
    <row r="46" spans="1:13">
      <c r="A46" t="s">
        <v>47</v>
      </c>
      <c r="D46" s="13">
        <v>344.49700000000001</v>
      </c>
      <c r="E46" s="18">
        <f t="shared" si="4"/>
        <v>350.89699999999999</v>
      </c>
      <c r="I46" s="40">
        <f>[19]quote!D27</f>
        <v>-0.43647999999999998</v>
      </c>
      <c r="J46" s="9">
        <f t="shared" si="3"/>
        <v>-218.23999999999998</v>
      </c>
      <c r="M46" s="9"/>
    </row>
    <row r="47" spans="1:13">
      <c r="A47" t="s">
        <v>48</v>
      </c>
      <c r="D47" s="13">
        <v>359.50400000000002</v>
      </c>
      <c r="E47" s="18">
        <f t="shared" si="4"/>
        <v>365.904</v>
      </c>
      <c r="I47" s="40">
        <f>[19]quote!D28</f>
        <v>-0.46368999999999999</v>
      </c>
      <c r="J47" s="9">
        <f t="shared" si="3"/>
        <v>-231.845</v>
      </c>
      <c r="M47" s="9"/>
    </row>
    <row r="48" spans="1:13">
      <c r="A48" t="s">
        <v>49</v>
      </c>
      <c r="D48" s="13">
        <v>374.49200000000002</v>
      </c>
      <c r="E48" s="18">
        <f t="shared" si="4"/>
        <v>380.892</v>
      </c>
      <c r="I48" s="40">
        <f>[19]quote!D29</f>
        <v>-0.45643</v>
      </c>
      <c r="J48" s="9">
        <f t="shared" si="3"/>
        <v>-228.215</v>
      </c>
      <c r="M48" s="9"/>
    </row>
    <row r="49" spans="1:13">
      <c r="A49" t="s">
        <v>50</v>
      </c>
      <c r="D49" s="13">
        <v>389.495</v>
      </c>
      <c r="E49" s="18">
        <f t="shared" si="4"/>
        <v>395.89499999999998</v>
      </c>
      <c r="I49" s="40">
        <f>[19]quote!D30</f>
        <v>-0.45228000000000002</v>
      </c>
      <c r="J49" s="9">
        <f t="shared" si="3"/>
        <v>-226.14000000000001</v>
      </c>
      <c r="M49" s="9"/>
    </row>
    <row r="50" spans="1:13">
      <c r="A50" t="s">
        <v>51</v>
      </c>
      <c r="D50" s="13">
        <v>404.49299999999999</v>
      </c>
      <c r="E50" s="18">
        <f t="shared" si="4"/>
        <v>410.89299999999997</v>
      </c>
      <c r="I50" s="40">
        <f>[19]quote!D31</f>
        <v>-0.45873000000000003</v>
      </c>
      <c r="J50" s="9">
        <f t="shared" si="3"/>
        <v>-229.36500000000001</v>
      </c>
      <c r="M50" s="9"/>
    </row>
    <row r="51" spans="1:13">
      <c r="A51" t="s">
        <v>52</v>
      </c>
      <c r="D51" s="13">
        <v>419.49299999999999</v>
      </c>
      <c r="E51" s="18">
        <f t="shared" si="4"/>
        <v>425.89299999999997</v>
      </c>
      <c r="G51" s="31"/>
      <c r="I51" s="40">
        <f>[19]quote!D32</f>
        <v>-0.46145000000000003</v>
      </c>
      <c r="J51" s="9">
        <f t="shared" si="3"/>
        <v>-230.72500000000002</v>
      </c>
      <c r="M51" s="9"/>
    </row>
    <row r="52" spans="1:13">
      <c r="A52" t="s">
        <v>53</v>
      </c>
      <c r="D52" s="13">
        <v>434.47</v>
      </c>
      <c r="E52" s="18">
        <f t="shared" si="4"/>
        <v>440.87</v>
      </c>
      <c r="G52" s="31"/>
      <c r="I52" s="40">
        <f>[19]quote!D33</f>
        <v>-0.46561999999999998</v>
      </c>
      <c r="J52" s="9">
        <f t="shared" si="3"/>
        <v>-232.81</v>
      </c>
      <c r="M52" s="9"/>
    </row>
    <row r="53" spans="1:13">
      <c r="A53" t="s">
        <v>54</v>
      </c>
      <c r="D53" s="13">
        <v>449.49599999999998</v>
      </c>
      <c r="E53" s="18">
        <f t="shared" si="4"/>
        <v>455.89599999999996</v>
      </c>
      <c r="G53" s="31"/>
      <c r="I53" s="40">
        <f>[19]quote!D34</f>
        <v>-0.48801</v>
      </c>
      <c r="J53" s="9">
        <f t="shared" si="3"/>
        <v>-244.005</v>
      </c>
      <c r="M53" s="9"/>
    </row>
    <row r="54" spans="1:13">
      <c r="A54" t="s">
        <v>55</v>
      </c>
      <c r="D54" s="16">
        <v>464.488</v>
      </c>
      <c r="E54" s="18">
        <f t="shared" si="4"/>
        <v>470.88799999999998</v>
      </c>
      <c r="G54" s="31"/>
      <c r="I54" s="40">
        <f>[19]quote!D35</f>
        <v>-0.49052000000000001</v>
      </c>
      <c r="J54" s="9">
        <f t="shared" si="3"/>
        <v>-245.26000000000002</v>
      </c>
      <c r="M54" s="9"/>
    </row>
    <row r="55" spans="1:13">
      <c r="A55" t="s">
        <v>56</v>
      </c>
      <c r="D55" s="13">
        <v>479.48099999999999</v>
      </c>
      <c r="E55" s="18">
        <f t="shared" si="4"/>
        <v>485.88099999999997</v>
      </c>
      <c r="G55" s="31"/>
      <c r="I55" s="40">
        <f>[19]quote!D36</f>
        <v>-0.49118000000000001</v>
      </c>
      <c r="J55" s="9">
        <f t="shared" si="3"/>
        <v>-245.59</v>
      </c>
      <c r="M55" s="9"/>
    </row>
    <row r="56" spans="1:13">
      <c r="A56" t="s">
        <v>57</v>
      </c>
      <c r="D56" s="13">
        <v>494.48500000000001</v>
      </c>
      <c r="E56" s="18">
        <f t="shared" si="4"/>
        <v>500.88499999999999</v>
      </c>
      <c r="G56" s="31"/>
      <c r="I56" s="40">
        <f>[19]quote!D37</f>
        <v>-0.50007000000000001</v>
      </c>
      <c r="J56" s="9">
        <f t="shared" si="3"/>
        <v>-250.035</v>
      </c>
      <c r="M56" s="9"/>
    </row>
    <row r="57" spans="1:13">
      <c r="A57" t="s">
        <v>58</v>
      </c>
      <c r="D57" s="13">
        <v>509.50200000000001</v>
      </c>
      <c r="E57" s="18">
        <f t="shared" si="4"/>
        <v>515.90200000000004</v>
      </c>
      <c r="G57" s="31"/>
      <c r="I57" s="40">
        <f>[19]quote!D38</f>
        <v>-0.50727999999999995</v>
      </c>
      <c r="J57" s="9">
        <f t="shared" si="3"/>
        <v>-253.64</v>
      </c>
      <c r="M57" s="9"/>
    </row>
    <row r="58" spans="1:13">
      <c r="A58" t="s">
        <v>59</v>
      </c>
      <c r="D58" s="13">
        <v>524.495</v>
      </c>
      <c r="E58" s="18">
        <f t="shared" si="4"/>
        <v>530.89499999999998</v>
      </c>
      <c r="G58" s="31"/>
      <c r="I58" s="40">
        <f>[19]quote!D39</f>
        <v>-0.50448999999999999</v>
      </c>
      <c r="J58" s="9">
        <f t="shared" si="3"/>
        <v>-252.245</v>
      </c>
      <c r="M58" s="9"/>
    </row>
    <row r="59" spans="1:13">
      <c r="A59" t="s">
        <v>60</v>
      </c>
      <c r="D59" s="13">
        <v>539.495</v>
      </c>
      <c r="E59" s="18">
        <f t="shared" si="4"/>
        <v>545.89499999999998</v>
      </c>
      <c r="G59" s="31"/>
      <c r="I59" s="40">
        <f>[19]quote!D40</f>
        <v>-0.51593</v>
      </c>
      <c r="J59" s="9">
        <f t="shared" si="3"/>
        <v>-257.96499999999997</v>
      </c>
      <c r="M59" s="9"/>
    </row>
    <row r="60" spans="1:13">
      <c r="A60" t="s">
        <v>61</v>
      </c>
      <c r="D60" s="13">
        <v>554.49199999999996</v>
      </c>
      <c r="E60" s="18">
        <f t="shared" si="4"/>
        <v>560.89199999999994</v>
      </c>
      <c r="G60" s="31"/>
      <c r="I60" s="40">
        <f>[19]quote!D41</f>
        <v>-0.51649999999999996</v>
      </c>
      <c r="J60" s="9">
        <f t="shared" si="3"/>
        <v>-258.25</v>
      </c>
      <c r="M60" s="9"/>
    </row>
    <row r="61" spans="1:13">
      <c r="A61" t="s">
        <v>62</v>
      </c>
      <c r="D61" s="13">
        <v>569.49599999999998</v>
      </c>
      <c r="E61" s="18">
        <f t="shared" si="4"/>
        <v>575.89599999999996</v>
      </c>
      <c r="G61" s="31"/>
      <c r="I61" s="40">
        <f>[19]quote!D42</f>
        <v>-0.50531999999999999</v>
      </c>
      <c r="J61" s="9">
        <f t="shared" si="3"/>
        <v>-252.66</v>
      </c>
      <c r="M61" s="9"/>
    </row>
    <row r="62" spans="1:13">
      <c r="A62" t="s">
        <v>63</v>
      </c>
      <c r="D62" s="13">
        <v>584.48800000000006</v>
      </c>
      <c r="E62" s="18">
        <f t="shared" si="4"/>
        <v>590.88800000000003</v>
      </c>
      <c r="G62" s="31"/>
      <c r="I62" s="40">
        <f>[19]quote!D43</f>
        <v>-0.49243999999999999</v>
      </c>
      <c r="J62" s="9">
        <f t="shared" si="3"/>
        <v>-246.22</v>
      </c>
      <c r="M62" s="9"/>
    </row>
    <row r="63" spans="1:13" s="21" customFormat="1">
      <c r="A63" t="s">
        <v>64</v>
      </c>
      <c r="D63" s="13">
        <v>599.49900000000002</v>
      </c>
      <c r="E63" s="18">
        <f t="shared" si="4"/>
        <v>605.899</v>
      </c>
      <c r="G63" s="30"/>
      <c r="I63" s="40">
        <f>[19]quote!D44</f>
        <v>-0.50090999999999997</v>
      </c>
      <c r="J63" s="9">
        <f t="shared" si="3"/>
        <v>-250.45499999999998</v>
      </c>
      <c r="M63" s="9"/>
    </row>
    <row r="64" spans="1:13">
      <c r="A64" s="21" t="str">
        <f>A8</f>
        <v>GPS02N</v>
      </c>
      <c r="D64" s="17">
        <f>D8</f>
        <v>601.58629999999994</v>
      </c>
      <c r="E64" s="17">
        <f>D64+6.4</f>
        <v>607.98629999999991</v>
      </c>
      <c r="G64" s="30"/>
      <c r="I64" s="43">
        <f>[19]quote!D45</f>
        <v>-0.49686999999999998</v>
      </c>
      <c r="J64" s="9">
        <f t="shared" si="3"/>
        <v>-248.435</v>
      </c>
      <c r="M64" s="9"/>
    </row>
    <row r="65" spans="1:13">
      <c r="A65" t="s">
        <v>65</v>
      </c>
      <c r="D65" s="13">
        <v>614.49</v>
      </c>
      <c r="E65" s="18">
        <f t="shared" si="4"/>
        <v>620.89</v>
      </c>
      <c r="G65" s="31"/>
      <c r="I65" s="40">
        <f>[19]quote!D46</f>
        <v>-0.49924000000000002</v>
      </c>
      <c r="J65" s="9">
        <f t="shared" si="3"/>
        <v>-249.62</v>
      </c>
      <c r="M65" s="9"/>
    </row>
    <row r="66" spans="1:13">
      <c r="A66" t="s">
        <v>66</v>
      </c>
      <c r="D66" s="13">
        <v>629.51599999999996</v>
      </c>
      <c r="E66" s="18">
        <f t="shared" si="4"/>
        <v>635.91599999999994</v>
      </c>
      <c r="G66" s="31"/>
      <c r="I66" s="40">
        <f>[19]quote!D47</f>
        <v>-0.50185000000000002</v>
      </c>
      <c r="J66" s="9">
        <f t="shared" si="3"/>
        <v>-250.92500000000001</v>
      </c>
      <c r="M66" s="9"/>
    </row>
    <row r="67" spans="1:13">
      <c r="A67" t="s">
        <v>67</v>
      </c>
      <c r="D67" s="13">
        <v>644.49099999999999</v>
      </c>
      <c r="E67" s="18">
        <f t="shared" si="4"/>
        <v>650.89099999999996</v>
      </c>
      <c r="G67" s="31"/>
      <c r="I67" s="40">
        <f>[19]quote!D48</f>
        <v>-0.50585999999999998</v>
      </c>
      <c r="J67" s="9">
        <f t="shared" si="3"/>
        <v>-252.92999999999998</v>
      </c>
      <c r="M67" s="9"/>
    </row>
    <row r="68" spans="1:13">
      <c r="A68" t="s">
        <v>68</v>
      </c>
      <c r="D68" s="13">
        <v>659.5</v>
      </c>
      <c r="E68" s="18">
        <f t="shared" si="4"/>
        <v>665.9</v>
      </c>
      <c r="G68" s="31"/>
      <c r="I68" s="40">
        <f>[19]quote!D49</f>
        <v>-0.50236999999999998</v>
      </c>
      <c r="J68" s="9">
        <f t="shared" si="3"/>
        <v>-251.185</v>
      </c>
      <c r="M68" s="9"/>
    </row>
    <row r="69" spans="1:13">
      <c r="A69" t="s">
        <v>69</v>
      </c>
      <c r="D69" s="13">
        <v>674.49699999999996</v>
      </c>
      <c r="E69" s="18">
        <f t="shared" si="4"/>
        <v>680.89699999999993</v>
      </c>
      <c r="G69" s="31"/>
      <c r="I69" s="40">
        <f>[19]quote!D50</f>
        <v>-0.50207999999999997</v>
      </c>
      <c r="J69" s="9">
        <f t="shared" si="3"/>
        <v>-251.04</v>
      </c>
      <c r="M69" s="9"/>
    </row>
    <row r="70" spans="1:13">
      <c r="A70" t="s">
        <v>70</v>
      </c>
      <c r="D70" s="13">
        <v>689.50599999999997</v>
      </c>
      <c r="E70" s="18">
        <f t="shared" si="4"/>
        <v>695.90599999999995</v>
      </c>
      <c r="G70" s="31"/>
      <c r="I70" s="40">
        <f>[19]quote!D51</f>
        <v>-0.51971999999999996</v>
      </c>
      <c r="J70" s="9">
        <f t="shared" si="3"/>
        <v>-259.85999999999996</v>
      </c>
      <c r="M70" s="9"/>
    </row>
    <row r="71" spans="1:13">
      <c r="A71" t="s">
        <v>71</v>
      </c>
      <c r="D71" s="13">
        <v>704.5</v>
      </c>
      <c r="E71" s="18">
        <f t="shared" si="4"/>
        <v>710.9</v>
      </c>
      <c r="G71" s="31"/>
      <c r="I71" s="40">
        <f>[19]quote!D52</f>
        <v>-0.51744000000000001</v>
      </c>
      <c r="J71" s="9">
        <f t="shared" si="3"/>
        <v>-258.72000000000003</v>
      </c>
      <c r="M71" s="9"/>
    </row>
    <row r="72" spans="1:13">
      <c r="A72" t="s">
        <v>72</v>
      </c>
      <c r="D72" s="13">
        <v>719.505</v>
      </c>
      <c r="E72" s="18">
        <f t="shared" si="4"/>
        <v>725.90499999999997</v>
      </c>
      <c r="G72" s="31"/>
      <c r="I72" s="40">
        <f>[19]quote!D53</f>
        <v>-0.52012000000000003</v>
      </c>
      <c r="J72" s="9">
        <f t="shared" si="3"/>
        <v>-260.06</v>
      </c>
      <c r="M72" s="9"/>
    </row>
    <row r="73" spans="1:13">
      <c r="A73" t="s">
        <v>73</v>
      </c>
      <c r="D73" s="13">
        <v>734.49699999999996</v>
      </c>
      <c r="E73" s="18">
        <f t="shared" si="4"/>
        <v>740.89699999999993</v>
      </c>
      <c r="G73" s="31"/>
      <c r="I73" s="40">
        <f>[19]quote!D54</f>
        <v>-0.52461999999999998</v>
      </c>
      <c r="J73" s="9">
        <f t="shared" si="3"/>
        <v>-262.31</v>
      </c>
      <c r="M73" s="9"/>
    </row>
    <row r="74" spans="1:13">
      <c r="A74" t="s">
        <v>74</v>
      </c>
      <c r="D74" s="13">
        <v>749.49699999999996</v>
      </c>
      <c r="E74" s="18">
        <f t="shared" si="4"/>
        <v>755.89699999999993</v>
      </c>
      <c r="G74" s="31"/>
      <c r="I74" s="40">
        <f>[19]quote!D55</f>
        <v>-0.53756999999999999</v>
      </c>
      <c r="J74" s="9">
        <f t="shared" si="3"/>
        <v>-268.78499999999997</v>
      </c>
      <c r="M74" s="9"/>
    </row>
    <row r="75" spans="1:13">
      <c r="A75" t="s">
        <v>75</v>
      </c>
      <c r="D75" s="16">
        <v>764.49199999999996</v>
      </c>
      <c r="E75" s="18">
        <f t="shared" si="4"/>
        <v>770.89199999999994</v>
      </c>
      <c r="I75" s="40">
        <f>[19]quote!D56</f>
        <v>-0.56044000000000005</v>
      </c>
      <c r="J75" s="9">
        <f t="shared" si="3"/>
        <v>-280.22000000000003</v>
      </c>
      <c r="M75" s="9"/>
    </row>
    <row r="76" spans="1:13">
      <c r="A76" t="s">
        <v>76</v>
      </c>
      <c r="D76" s="13">
        <v>779.49900000000002</v>
      </c>
      <c r="E76" s="18">
        <f t="shared" si="4"/>
        <v>785.899</v>
      </c>
      <c r="I76" s="40">
        <f>[19]quote!D57</f>
        <v>-0.54003000000000001</v>
      </c>
      <c r="J76" s="9">
        <f t="shared" si="3"/>
        <v>-270.01499999999999</v>
      </c>
      <c r="M76" s="9"/>
    </row>
    <row r="77" spans="1:13">
      <c r="A77" t="s">
        <v>77</v>
      </c>
      <c r="D77" s="13">
        <v>794.49699999999996</v>
      </c>
      <c r="E77" s="18">
        <f t="shared" si="4"/>
        <v>800.89699999999993</v>
      </c>
      <c r="I77" s="40">
        <f>[19]quote!D58</f>
        <v>-0.53437000000000001</v>
      </c>
      <c r="J77" s="9">
        <f t="shared" si="3"/>
        <v>-267.185</v>
      </c>
      <c r="M77" s="9"/>
    </row>
    <row r="78" spans="1:13">
      <c r="A78" t="s">
        <v>78</v>
      </c>
      <c r="D78" s="13">
        <v>809.51</v>
      </c>
      <c r="E78" s="18">
        <f t="shared" si="4"/>
        <v>815.91</v>
      </c>
      <c r="I78" s="40">
        <f>[19]quote!D59</f>
        <v>-0.54705999999999999</v>
      </c>
      <c r="J78" s="9">
        <f t="shared" si="3"/>
        <v>-273.52999999999997</v>
      </c>
      <c r="M78" s="9"/>
    </row>
    <row r="79" spans="1:13">
      <c r="A79" t="s">
        <v>79</v>
      </c>
      <c r="D79" s="13">
        <v>824.50099999999998</v>
      </c>
      <c r="E79" s="18">
        <f t="shared" si="4"/>
        <v>830.90099999999995</v>
      </c>
      <c r="I79" s="40">
        <f>[19]quote!D60</f>
        <v>-0.55110000000000003</v>
      </c>
      <c r="J79" s="9">
        <f t="shared" si="3"/>
        <v>-275.55</v>
      </c>
      <c r="M79" s="9"/>
    </row>
    <row r="80" spans="1:13">
      <c r="A80" t="s">
        <v>80</v>
      </c>
      <c r="D80" s="13">
        <v>839.51099999999997</v>
      </c>
      <c r="E80" s="18">
        <f t="shared" si="4"/>
        <v>845.91099999999994</v>
      </c>
      <c r="I80" s="40">
        <f>[19]quote!D61</f>
        <v>-0.55061000000000004</v>
      </c>
      <c r="J80" s="9">
        <f t="shared" si="3"/>
        <v>-275.30500000000001</v>
      </c>
      <c r="M80" s="9"/>
    </row>
    <row r="81" spans="1:23">
      <c r="A81" s="21" t="str">
        <f>A9</f>
        <v>GPS03N</v>
      </c>
      <c r="D81" s="17">
        <f>D9</f>
        <v>841.59129999999993</v>
      </c>
      <c r="E81" s="17">
        <f>D81+6.4</f>
        <v>847.99129999999991</v>
      </c>
      <c r="G81" s="30"/>
      <c r="I81" s="43">
        <f>[19]quote!D62</f>
        <v>-0.55762</v>
      </c>
      <c r="J81" s="9">
        <f t="shared" si="3"/>
        <v>-278.81</v>
      </c>
      <c r="M81" s="9"/>
    </row>
    <row r="82" spans="1:23">
      <c r="A82" t="s">
        <v>81</v>
      </c>
      <c r="D82" s="13">
        <v>854.50699999999995</v>
      </c>
      <c r="E82" s="18">
        <f t="shared" si="4"/>
        <v>860.90699999999993</v>
      </c>
      <c r="I82" s="40">
        <f>[19]quote!D63</f>
        <v>-0.54835999999999996</v>
      </c>
      <c r="J82" s="9">
        <f t="shared" si="3"/>
        <v>-274.18</v>
      </c>
      <c r="M82" s="9"/>
    </row>
    <row r="83" spans="1:23">
      <c r="A83" t="s">
        <v>82</v>
      </c>
      <c r="D83" s="13">
        <v>869.50599999999997</v>
      </c>
      <c r="E83" s="18">
        <f t="shared" si="4"/>
        <v>875.90599999999995</v>
      </c>
      <c r="I83" s="40">
        <f>[19]quote!D64</f>
        <v>-0.55030000000000001</v>
      </c>
      <c r="J83" s="9">
        <f t="shared" si="3"/>
        <v>-275.14999999999998</v>
      </c>
      <c r="M83" s="9"/>
    </row>
    <row r="84" spans="1:23" s="21" customFormat="1">
      <c r="A84" t="s">
        <v>83</v>
      </c>
      <c r="D84" s="13">
        <v>884.48800000000006</v>
      </c>
      <c r="E84" s="18">
        <f t="shared" si="4"/>
        <v>890.88800000000003</v>
      </c>
      <c r="G84" s="30"/>
      <c r="I84" s="40">
        <f>[19]quote!D65</f>
        <v>-0.55698000000000003</v>
      </c>
      <c r="J84" s="9">
        <f t="shared" ref="J84:J147" si="5">I84*500</f>
        <v>-278.49</v>
      </c>
      <c r="M84" s="9"/>
    </row>
    <row r="85" spans="1:23">
      <c r="A85" t="s">
        <v>84</v>
      </c>
      <c r="D85" s="13">
        <v>899.50400000000002</v>
      </c>
      <c r="E85" s="18">
        <f t="shared" si="4"/>
        <v>905.904</v>
      </c>
      <c r="I85" s="40">
        <f>[19]quote!D66</f>
        <v>-0.55001</v>
      </c>
      <c r="J85" s="9">
        <f t="shared" si="5"/>
        <v>-275.005</v>
      </c>
      <c r="M85" s="9"/>
      <c r="W85" s="13"/>
    </row>
    <row r="86" spans="1:23">
      <c r="A86" t="s">
        <v>85</v>
      </c>
      <c r="D86" s="13">
        <v>914.50300000000004</v>
      </c>
      <c r="E86" s="18">
        <f t="shared" ref="E86:E149" si="6">D86+6.4</f>
        <v>920.90300000000002</v>
      </c>
      <c r="I86" s="40">
        <f>[19]quote!D67</f>
        <v>-0.55213000000000001</v>
      </c>
      <c r="J86" s="9">
        <f t="shared" si="5"/>
        <v>-276.065</v>
      </c>
      <c r="M86" s="9"/>
      <c r="W86" s="13"/>
    </row>
    <row r="87" spans="1:23">
      <c r="A87" t="s">
        <v>86</v>
      </c>
      <c r="D87" s="13">
        <v>929.50900000000001</v>
      </c>
      <c r="E87" s="18">
        <f t="shared" si="6"/>
        <v>935.90899999999999</v>
      </c>
      <c r="I87" s="40">
        <f>[19]quote!D68</f>
        <v>-0.54706999999999995</v>
      </c>
      <c r="J87" s="9">
        <f t="shared" si="5"/>
        <v>-273.53499999999997</v>
      </c>
      <c r="M87" s="9"/>
      <c r="W87" s="13"/>
    </row>
    <row r="88" spans="1:23">
      <c r="A88" t="s">
        <v>87</v>
      </c>
      <c r="D88" s="13">
        <v>944.48800000000006</v>
      </c>
      <c r="E88" s="18">
        <f t="shared" si="6"/>
        <v>950.88800000000003</v>
      </c>
      <c r="I88" s="40">
        <f>[19]quote!D69</f>
        <v>-0.54318</v>
      </c>
      <c r="J88" s="9">
        <f t="shared" si="5"/>
        <v>-271.58999999999997</v>
      </c>
      <c r="M88" s="9"/>
      <c r="W88" s="13"/>
    </row>
    <row r="89" spans="1:23">
      <c r="A89" t="s">
        <v>88</v>
      </c>
      <c r="D89" s="13">
        <v>959.50400000000002</v>
      </c>
      <c r="E89" s="18">
        <f t="shared" si="6"/>
        <v>965.904</v>
      </c>
      <c r="I89" s="40">
        <f>[19]quote!D70</f>
        <v>-0.54278000000000004</v>
      </c>
      <c r="J89" s="9">
        <f t="shared" si="5"/>
        <v>-271.39000000000004</v>
      </c>
      <c r="M89" s="9"/>
      <c r="W89" s="13"/>
    </row>
    <row r="90" spans="1:23">
      <c r="A90" t="s">
        <v>89</v>
      </c>
      <c r="D90" s="13">
        <v>974.49900000000002</v>
      </c>
      <c r="E90" s="18">
        <f t="shared" si="6"/>
        <v>980.899</v>
      </c>
      <c r="I90" s="40">
        <f>[19]quote!D71</f>
        <v>-0.54186000000000001</v>
      </c>
      <c r="J90" s="9">
        <f t="shared" si="5"/>
        <v>-270.93</v>
      </c>
      <c r="M90" s="9"/>
      <c r="W90" s="13"/>
    </row>
    <row r="91" spans="1:23">
      <c r="A91" t="s">
        <v>90</v>
      </c>
      <c r="D91" s="13">
        <v>989.49199999999996</v>
      </c>
      <c r="E91" s="18">
        <f t="shared" si="6"/>
        <v>995.89199999999994</v>
      </c>
      <c r="I91" s="40">
        <f>[19]quote!D72</f>
        <v>-0.54379999999999995</v>
      </c>
      <c r="J91" s="9">
        <f t="shared" si="5"/>
        <v>-271.89999999999998</v>
      </c>
      <c r="M91" s="9"/>
      <c r="W91" s="13"/>
    </row>
    <row r="92" spans="1:23">
      <c r="A92" t="s">
        <v>91</v>
      </c>
      <c r="D92" s="13">
        <v>1004.495</v>
      </c>
      <c r="E92" s="18">
        <f t="shared" si="6"/>
        <v>1010.895</v>
      </c>
      <c r="I92" s="40">
        <f>[19]quote!D73</f>
        <v>-0.55554999999999999</v>
      </c>
      <c r="J92" s="9">
        <f t="shared" si="5"/>
        <v>-277.77499999999998</v>
      </c>
      <c r="M92" s="9"/>
      <c r="W92" s="13"/>
    </row>
    <row r="93" spans="1:23">
      <c r="A93" t="s">
        <v>92</v>
      </c>
      <c r="D93" s="13">
        <v>1019.496</v>
      </c>
      <c r="E93" s="18">
        <f t="shared" si="6"/>
        <v>1025.896</v>
      </c>
      <c r="G93" s="31"/>
      <c r="I93" s="40">
        <f>[19]quote!D74</f>
        <v>-0.55196000000000001</v>
      </c>
      <c r="J93" s="9">
        <f t="shared" si="5"/>
        <v>-275.98</v>
      </c>
      <c r="M93" s="9"/>
      <c r="W93" s="13"/>
    </row>
    <row r="94" spans="1:23">
      <c r="A94" t="s">
        <v>93</v>
      </c>
      <c r="D94" s="16">
        <v>1034.4929999999999</v>
      </c>
      <c r="E94" s="18">
        <f t="shared" si="6"/>
        <v>1040.893</v>
      </c>
      <c r="G94" s="31"/>
      <c r="I94" s="40">
        <f>[19]quote!D75</f>
        <v>-0.55578000000000005</v>
      </c>
      <c r="J94" s="9">
        <f t="shared" si="5"/>
        <v>-277.89000000000004</v>
      </c>
      <c r="M94" s="9"/>
      <c r="W94" s="13"/>
    </row>
    <row r="95" spans="1:23">
      <c r="A95" t="s">
        <v>94</v>
      </c>
      <c r="D95" s="13">
        <v>1049.499</v>
      </c>
      <c r="E95" s="18">
        <f t="shared" si="6"/>
        <v>1055.8990000000001</v>
      </c>
      <c r="G95" s="31"/>
      <c r="I95" s="40">
        <f>[19]quote!D76</f>
        <v>-0.55637000000000003</v>
      </c>
      <c r="J95" s="9">
        <f t="shared" si="5"/>
        <v>-278.185</v>
      </c>
      <c r="M95" s="9"/>
      <c r="W95" s="13"/>
    </row>
    <row r="96" spans="1:23">
      <c r="A96" t="s">
        <v>95</v>
      </c>
      <c r="D96" s="13">
        <v>1064.4929999999999</v>
      </c>
      <c r="E96" s="18">
        <f t="shared" si="6"/>
        <v>1070.893</v>
      </c>
      <c r="G96" s="31"/>
      <c r="I96" s="40">
        <f>[19]quote!D77</f>
        <v>-0.55442999999999998</v>
      </c>
      <c r="J96" s="9">
        <f t="shared" si="5"/>
        <v>-277.21499999999997</v>
      </c>
      <c r="M96" s="9"/>
      <c r="W96" s="13"/>
    </row>
    <row r="97" spans="1:23">
      <c r="A97" t="s">
        <v>96</v>
      </c>
      <c r="D97" s="13">
        <v>1079.499</v>
      </c>
      <c r="E97" s="18">
        <f t="shared" si="6"/>
        <v>1085.8990000000001</v>
      </c>
      <c r="G97" s="31"/>
      <c r="I97" s="40">
        <f>[19]quote!D78</f>
        <v>-0.55017000000000005</v>
      </c>
      <c r="J97" s="9">
        <f t="shared" si="5"/>
        <v>-275.08500000000004</v>
      </c>
      <c r="M97" s="9"/>
      <c r="W97" s="13"/>
    </row>
    <row r="98" spans="1:23">
      <c r="A98" t="s">
        <v>97</v>
      </c>
      <c r="D98" s="13">
        <v>1094.492</v>
      </c>
      <c r="E98" s="18">
        <f t="shared" si="6"/>
        <v>1100.8920000000001</v>
      </c>
      <c r="G98" s="31"/>
      <c r="I98" s="40">
        <f>[19]quote!D79</f>
        <v>-0.55020000000000002</v>
      </c>
      <c r="J98" s="9">
        <f t="shared" si="5"/>
        <v>-275.10000000000002</v>
      </c>
      <c r="M98" s="9"/>
      <c r="W98" s="13"/>
    </row>
    <row r="99" spans="1:23">
      <c r="A99" t="s">
        <v>98</v>
      </c>
      <c r="D99" s="13">
        <v>1109.502</v>
      </c>
      <c r="E99" s="18">
        <f t="shared" si="6"/>
        <v>1115.902</v>
      </c>
      <c r="G99" s="31"/>
      <c r="I99" s="40">
        <f>[19]quote!D80</f>
        <v>-0.56123999999999996</v>
      </c>
      <c r="J99" s="9">
        <f t="shared" si="5"/>
        <v>-280.62</v>
      </c>
      <c r="M99" s="9"/>
      <c r="W99" s="13"/>
    </row>
    <row r="100" spans="1:23">
      <c r="A100" t="s">
        <v>99</v>
      </c>
      <c r="D100" s="13">
        <v>1124.5</v>
      </c>
      <c r="E100" s="18">
        <f t="shared" si="6"/>
        <v>1130.9000000000001</v>
      </c>
      <c r="G100" s="31"/>
      <c r="I100" s="40">
        <f>[19]quote!D81</f>
        <v>-0.56476999999999999</v>
      </c>
      <c r="J100" s="9">
        <f t="shared" si="5"/>
        <v>-282.38499999999999</v>
      </c>
      <c r="M100" s="9"/>
      <c r="W100" s="13"/>
    </row>
    <row r="101" spans="1:23">
      <c r="A101" t="s">
        <v>100</v>
      </c>
      <c r="D101" s="13">
        <v>1139.502</v>
      </c>
      <c r="E101" s="18">
        <f t="shared" si="6"/>
        <v>1145.902</v>
      </c>
      <c r="G101" s="31"/>
      <c r="I101" s="40">
        <f>[19]quote!D82</f>
        <v>-0.56298000000000004</v>
      </c>
      <c r="J101" s="9">
        <f t="shared" si="5"/>
        <v>-281.49</v>
      </c>
      <c r="M101" s="9"/>
      <c r="W101" s="13"/>
    </row>
    <row r="102" spans="1:23">
      <c r="A102" t="s">
        <v>101</v>
      </c>
      <c r="D102" s="13">
        <v>1154.502</v>
      </c>
      <c r="E102" s="18">
        <f t="shared" si="6"/>
        <v>1160.902</v>
      </c>
      <c r="G102" s="31"/>
      <c r="I102" s="40">
        <f>[19]quote!D83</f>
        <v>-0.56681999999999999</v>
      </c>
      <c r="J102" s="9">
        <f t="shared" si="5"/>
        <v>-283.40999999999997</v>
      </c>
      <c r="M102" s="9"/>
      <c r="W102" s="13"/>
    </row>
    <row r="103" spans="1:23">
      <c r="A103" t="s">
        <v>102</v>
      </c>
      <c r="D103" s="13">
        <v>1169.501</v>
      </c>
      <c r="E103" s="18">
        <f t="shared" si="6"/>
        <v>1175.9010000000001</v>
      </c>
      <c r="G103" s="31"/>
      <c r="I103" s="40">
        <f>[19]quote!D84</f>
        <v>-0.56469000000000003</v>
      </c>
      <c r="J103" s="9">
        <f t="shared" si="5"/>
        <v>-282.34500000000003</v>
      </c>
      <c r="M103" s="9"/>
      <c r="W103" s="13"/>
    </row>
    <row r="104" spans="1:23">
      <c r="A104" t="s">
        <v>103</v>
      </c>
      <c r="D104" s="13">
        <v>1184.509</v>
      </c>
      <c r="E104" s="18">
        <f t="shared" si="6"/>
        <v>1190.9090000000001</v>
      </c>
      <c r="G104" s="31"/>
      <c r="I104" s="40">
        <f>[19]quote!D85</f>
        <v>-0.56350999999999996</v>
      </c>
      <c r="J104" s="9">
        <f t="shared" si="5"/>
        <v>-281.755</v>
      </c>
      <c r="M104" s="9"/>
      <c r="W104" s="13"/>
    </row>
    <row r="105" spans="1:23" s="21" customFormat="1">
      <c r="A105" t="s">
        <v>104</v>
      </c>
      <c r="D105" s="13">
        <v>1199.5070000000001</v>
      </c>
      <c r="E105" s="18">
        <f t="shared" si="6"/>
        <v>1205.9070000000002</v>
      </c>
      <c r="G105" s="30"/>
      <c r="I105" s="40">
        <f>[19]quote!D86</f>
        <v>-0.57418999999999998</v>
      </c>
      <c r="J105" s="9">
        <f t="shared" si="5"/>
        <v>-287.09499999999997</v>
      </c>
      <c r="M105" s="9"/>
      <c r="W105" s="17"/>
    </row>
    <row r="106" spans="1:23">
      <c r="A106" s="21" t="str">
        <f>A10</f>
        <v>GPS04N</v>
      </c>
      <c r="D106" s="17">
        <f>D10</f>
        <v>1201.5931</v>
      </c>
      <c r="E106" s="17">
        <f>D106+6.4</f>
        <v>1207.9931000000001</v>
      </c>
      <c r="G106" s="30"/>
      <c r="I106" s="43">
        <f>[19]quote!D87</f>
        <v>-0.57126999999999994</v>
      </c>
      <c r="J106" s="9">
        <f t="shared" si="5"/>
        <v>-285.63499999999999</v>
      </c>
      <c r="M106" s="9"/>
      <c r="W106" s="13"/>
    </row>
    <row r="107" spans="1:23">
      <c r="A107" t="s">
        <v>105</v>
      </c>
      <c r="D107" s="13">
        <v>1214.502</v>
      </c>
      <c r="E107" s="18">
        <f t="shared" si="6"/>
        <v>1220.902</v>
      </c>
      <c r="G107" s="31"/>
      <c r="I107" s="40">
        <f>[19]quote!D88</f>
        <v>-0.57289000000000001</v>
      </c>
      <c r="J107" s="9">
        <f t="shared" si="5"/>
        <v>-286.44499999999999</v>
      </c>
      <c r="M107" s="9"/>
      <c r="W107" s="13"/>
    </row>
    <row r="108" spans="1:23">
      <c r="A108" t="s">
        <v>106</v>
      </c>
      <c r="D108" s="13">
        <v>1229.502</v>
      </c>
      <c r="E108" s="18">
        <f t="shared" si="6"/>
        <v>1235.902</v>
      </c>
      <c r="G108" s="31"/>
      <c r="I108" s="40">
        <f>[19]quote!D89</f>
        <v>-0.58694999999999997</v>
      </c>
      <c r="J108" s="9">
        <f t="shared" si="5"/>
        <v>-293.47499999999997</v>
      </c>
      <c r="M108" s="9"/>
      <c r="W108" s="13"/>
    </row>
    <row r="109" spans="1:23">
      <c r="A109" t="s">
        <v>107</v>
      </c>
      <c r="D109" s="13">
        <v>1244.4939999999999</v>
      </c>
      <c r="E109" s="18">
        <f t="shared" si="6"/>
        <v>1250.894</v>
      </c>
      <c r="G109" s="31"/>
      <c r="I109" s="40">
        <f>[19]quote!D90</f>
        <v>-0.59218000000000004</v>
      </c>
      <c r="J109" s="9">
        <f t="shared" si="5"/>
        <v>-296.09000000000003</v>
      </c>
      <c r="M109" s="9"/>
      <c r="W109" s="13"/>
    </row>
    <row r="110" spans="1:23">
      <c r="A110" t="s">
        <v>108</v>
      </c>
      <c r="D110" s="13">
        <v>1259.5150000000001</v>
      </c>
      <c r="E110" s="18">
        <f t="shared" si="6"/>
        <v>1265.9150000000002</v>
      </c>
      <c r="G110" s="31"/>
      <c r="I110" s="40">
        <f>[19]quote!D91</f>
        <v>-0.59045999999999998</v>
      </c>
      <c r="J110" s="9">
        <f t="shared" si="5"/>
        <v>-295.23</v>
      </c>
      <c r="M110" s="9"/>
      <c r="W110" s="13"/>
    </row>
    <row r="111" spans="1:23">
      <c r="A111" t="s">
        <v>109</v>
      </c>
      <c r="D111" s="13">
        <v>1274.5029999999999</v>
      </c>
      <c r="E111" s="18">
        <f t="shared" si="6"/>
        <v>1280.903</v>
      </c>
      <c r="G111" s="31"/>
      <c r="I111" s="40">
        <f>[19]quote!D92</f>
        <v>-0.59894000000000003</v>
      </c>
      <c r="J111" s="9">
        <f t="shared" si="5"/>
        <v>-299.47000000000003</v>
      </c>
      <c r="M111" s="9"/>
      <c r="W111" s="13"/>
    </row>
    <row r="112" spans="1:23">
      <c r="A112" t="s">
        <v>110</v>
      </c>
      <c r="D112" s="13">
        <v>1289.501</v>
      </c>
      <c r="E112" s="18">
        <f t="shared" si="6"/>
        <v>1295.9010000000001</v>
      </c>
      <c r="G112" s="31"/>
      <c r="I112" s="40">
        <f>[19]quote!D93</f>
        <v>-0.62109000000000003</v>
      </c>
      <c r="J112" s="9">
        <f t="shared" si="5"/>
        <v>-310.54500000000002</v>
      </c>
      <c r="M112" s="9"/>
      <c r="W112" s="13"/>
    </row>
    <row r="113" spans="1:23">
      <c r="A113" t="s">
        <v>111</v>
      </c>
      <c r="D113" s="13">
        <v>1304.5</v>
      </c>
      <c r="E113" s="18">
        <f t="shared" si="6"/>
        <v>1310.9</v>
      </c>
      <c r="G113" s="31"/>
      <c r="I113" s="40">
        <f>[19]quote!D94</f>
        <v>-0.62168000000000001</v>
      </c>
      <c r="J113" s="9">
        <f t="shared" si="5"/>
        <v>-310.84000000000003</v>
      </c>
      <c r="M113" s="9"/>
      <c r="W113" s="13"/>
    </row>
    <row r="114" spans="1:23">
      <c r="A114" t="s">
        <v>112</v>
      </c>
      <c r="D114" s="13">
        <v>1319.4929999999999</v>
      </c>
      <c r="E114" s="18">
        <f t="shared" si="6"/>
        <v>1325.893</v>
      </c>
      <c r="G114" s="31"/>
      <c r="I114" s="40">
        <f>[19]quote!D95</f>
        <v>-0.63097000000000003</v>
      </c>
      <c r="J114" s="9">
        <f t="shared" si="5"/>
        <v>-315.48500000000001</v>
      </c>
      <c r="M114" s="9"/>
      <c r="W114" s="13"/>
    </row>
    <row r="115" spans="1:23">
      <c r="A115" t="s">
        <v>113</v>
      </c>
      <c r="D115" s="16">
        <v>1334.489</v>
      </c>
      <c r="E115" s="18">
        <f t="shared" si="6"/>
        <v>1340.8890000000001</v>
      </c>
      <c r="G115" s="31"/>
      <c r="I115" s="40">
        <f>[19]quote!D96</f>
        <v>-0.62609999999999999</v>
      </c>
      <c r="J115" s="9">
        <f t="shared" si="5"/>
        <v>-313.05</v>
      </c>
      <c r="M115" s="9"/>
      <c r="W115" s="13"/>
    </row>
    <row r="116" spans="1:23">
      <c r="A116" t="s">
        <v>114</v>
      </c>
      <c r="D116" s="13">
        <v>1349.51</v>
      </c>
      <c r="E116" s="18">
        <f t="shared" si="6"/>
        <v>1355.91</v>
      </c>
      <c r="G116" s="31"/>
      <c r="I116" s="40">
        <f>[19]quote!D97</f>
        <v>-0.61582999999999999</v>
      </c>
      <c r="J116" s="9">
        <f t="shared" si="5"/>
        <v>-307.91500000000002</v>
      </c>
      <c r="M116" s="9"/>
      <c r="W116" s="13"/>
    </row>
    <row r="117" spans="1:23">
      <c r="A117" t="s">
        <v>115</v>
      </c>
      <c r="D117" s="13">
        <v>1364.4960000000001</v>
      </c>
      <c r="E117" s="18">
        <f t="shared" si="6"/>
        <v>1370.8960000000002</v>
      </c>
      <c r="G117" s="27"/>
      <c r="I117" s="40">
        <f>[19]quote!D98</f>
        <v>-0.62270000000000003</v>
      </c>
      <c r="J117" s="9">
        <f t="shared" si="5"/>
        <v>-311.35000000000002</v>
      </c>
      <c r="M117" s="9"/>
      <c r="W117" s="13"/>
    </row>
    <row r="118" spans="1:23">
      <c r="A118" t="s">
        <v>116</v>
      </c>
      <c r="D118" s="13">
        <v>1379.5</v>
      </c>
      <c r="E118" s="18">
        <f t="shared" si="6"/>
        <v>1385.9</v>
      </c>
      <c r="I118" s="40">
        <f>[19]quote!D99</f>
        <v>-0.62007999999999996</v>
      </c>
      <c r="J118" s="9">
        <f t="shared" si="5"/>
        <v>-310.03999999999996</v>
      </c>
      <c r="M118" s="9"/>
      <c r="W118" s="13"/>
    </row>
    <row r="119" spans="1:23">
      <c r="A119" t="s">
        <v>117</v>
      </c>
      <c r="D119" s="13">
        <v>1394.4929999999999</v>
      </c>
      <c r="E119" s="18">
        <f t="shared" si="6"/>
        <v>1400.893</v>
      </c>
      <c r="I119" s="40">
        <f>[19]quote!D100</f>
        <v>-0.62638000000000005</v>
      </c>
      <c r="J119" s="9">
        <f t="shared" si="5"/>
        <v>-313.19</v>
      </c>
      <c r="M119" s="9"/>
      <c r="W119" s="13"/>
    </row>
    <row r="120" spans="1:23">
      <c r="A120" t="s">
        <v>118</v>
      </c>
      <c r="D120" s="13">
        <v>1409.498</v>
      </c>
      <c r="E120" s="18">
        <f t="shared" si="6"/>
        <v>1415.8980000000001</v>
      </c>
      <c r="I120" s="40">
        <f>[19]quote!D101</f>
        <v>-0.62822</v>
      </c>
      <c r="J120" s="9">
        <f t="shared" si="5"/>
        <v>-314.11</v>
      </c>
      <c r="M120" s="9"/>
      <c r="W120" s="13"/>
    </row>
    <row r="121" spans="1:23">
      <c r="A121" t="s">
        <v>119</v>
      </c>
      <c r="D121" s="13">
        <v>1424.492</v>
      </c>
      <c r="E121" s="18">
        <f t="shared" si="6"/>
        <v>1430.8920000000001</v>
      </c>
      <c r="I121" s="40">
        <f>[19]quote!D102</f>
        <v>-0.63970000000000005</v>
      </c>
      <c r="J121" s="9">
        <f t="shared" si="5"/>
        <v>-319.85000000000002</v>
      </c>
      <c r="M121" s="9"/>
      <c r="W121" s="13"/>
    </row>
    <row r="122" spans="1:23">
      <c r="A122" t="s">
        <v>120</v>
      </c>
      <c r="D122" s="13">
        <v>1439.4960000000001</v>
      </c>
      <c r="E122" s="18">
        <f t="shared" si="6"/>
        <v>1445.8960000000002</v>
      </c>
      <c r="I122" s="40">
        <f>[19]quote!D103</f>
        <v>-0.65517999999999998</v>
      </c>
      <c r="J122" s="9">
        <f t="shared" si="5"/>
        <v>-327.58999999999997</v>
      </c>
      <c r="M122" s="9"/>
      <c r="W122" s="13"/>
    </row>
    <row r="123" spans="1:23">
      <c r="A123" s="21" t="str">
        <f>A11</f>
        <v>GPS05N</v>
      </c>
      <c r="D123" s="17">
        <f>D11</f>
        <v>1441.5991000000001</v>
      </c>
      <c r="E123" s="17">
        <f>D123+6.4</f>
        <v>1447.9991000000002</v>
      </c>
      <c r="G123" s="30"/>
      <c r="I123" s="43">
        <f>[19]quote!D104</f>
        <v>-0.65500999999999998</v>
      </c>
      <c r="J123" s="9">
        <f t="shared" si="5"/>
        <v>-327.505</v>
      </c>
      <c r="M123" s="9"/>
      <c r="W123" s="13"/>
    </row>
    <row r="124" spans="1:23" s="21" customFormat="1">
      <c r="A124" t="s">
        <v>121</v>
      </c>
      <c r="D124" s="13">
        <v>1454.492</v>
      </c>
      <c r="E124" s="18">
        <f t="shared" si="6"/>
        <v>1460.8920000000001</v>
      </c>
      <c r="G124" s="30"/>
      <c r="I124" s="40">
        <f>[19]quote!D105</f>
        <v>-0.67427000000000004</v>
      </c>
      <c r="J124" s="9">
        <f t="shared" si="5"/>
        <v>-337.13499999999999</v>
      </c>
      <c r="M124" s="9"/>
      <c r="W124" s="17"/>
    </row>
    <row r="125" spans="1:23">
      <c r="A125" t="s">
        <v>122</v>
      </c>
      <c r="D125" s="13">
        <v>1469.5029999999999</v>
      </c>
      <c r="E125" s="18">
        <f t="shared" si="6"/>
        <v>1475.903</v>
      </c>
      <c r="I125" s="40">
        <f>[19]quote!D106</f>
        <v>-0.68898000000000004</v>
      </c>
      <c r="J125" s="9">
        <f t="shared" si="5"/>
        <v>-344.49</v>
      </c>
      <c r="M125" s="9"/>
      <c r="W125" s="13"/>
    </row>
    <row r="126" spans="1:23">
      <c r="A126" t="s">
        <v>123</v>
      </c>
      <c r="D126" s="13">
        <v>1484.498</v>
      </c>
      <c r="E126" s="18">
        <f t="shared" si="6"/>
        <v>1490.8980000000001</v>
      </c>
      <c r="I126" s="40">
        <f>[19]quote!D107</f>
        <v>-0.68942000000000003</v>
      </c>
      <c r="J126" s="9">
        <f t="shared" si="5"/>
        <v>-344.71000000000004</v>
      </c>
      <c r="M126" s="9"/>
      <c r="W126" s="13"/>
    </row>
    <row r="127" spans="1:23">
      <c r="A127" t="s">
        <v>124</v>
      </c>
      <c r="D127" s="13">
        <v>1499.5029999999999</v>
      </c>
      <c r="E127" s="18">
        <f t="shared" si="6"/>
        <v>1505.903</v>
      </c>
      <c r="I127" s="40">
        <f>[19]quote!D108</f>
        <v>-0.69610000000000005</v>
      </c>
      <c r="J127" s="9">
        <f t="shared" si="5"/>
        <v>-348.05</v>
      </c>
      <c r="M127" s="9"/>
      <c r="W127" s="13"/>
    </row>
    <row r="128" spans="1:23">
      <c r="A128" t="s">
        <v>125</v>
      </c>
      <c r="D128" s="13">
        <v>1514.4849999999999</v>
      </c>
      <c r="E128" s="18">
        <f t="shared" si="6"/>
        <v>1520.885</v>
      </c>
      <c r="I128" s="40">
        <f>[19]quote!D109</f>
        <v>-0.6552</v>
      </c>
      <c r="J128" s="9">
        <f t="shared" si="5"/>
        <v>-327.60000000000002</v>
      </c>
      <c r="M128" s="9"/>
      <c r="W128" s="13"/>
    </row>
    <row r="129" spans="1:23">
      <c r="A129" t="s">
        <v>126</v>
      </c>
      <c r="D129" s="16">
        <v>1529.894</v>
      </c>
      <c r="E129" s="18">
        <f t="shared" si="6"/>
        <v>1536.2940000000001</v>
      </c>
      <c r="I129" s="40">
        <f>[19]quote!D110</f>
        <v>-0.61939999999999995</v>
      </c>
      <c r="J129" s="9">
        <f t="shared" si="5"/>
        <v>-309.7</v>
      </c>
      <c r="M129" s="9"/>
      <c r="W129" s="15"/>
    </row>
    <row r="130" spans="1:23">
      <c r="A130" t="s">
        <v>127</v>
      </c>
      <c r="D130" s="16">
        <v>1544.0940000000001</v>
      </c>
      <c r="E130" s="18">
        <f t="shared" si="6"/>
        <v>1550.4940000000001</v>
      </c>
      <c r="I130" s="40">
        <f>[19]quote!D111</f>
        <v>-0.62133000000000005</v>
      </c>
      <c r="J130" s="9">
        <f t="shared" si="5"/>
        <v>-310.66500000000002</v>
      </c>
      <c r="M130" s="9"/>
      <c r="W130" s="16"/>
    </row>
    <row r="131" spans="1:23">
      <c r="A131" t="s">
        <v>128</v>
      </c>
      <c r="D131" s="16">
        <v>1559.501</v>
      </c>
      <c r="E131" s="18">
        <f t="shared" si="6"/>
        <v>1565.9010000000001</v>
      </c>
      <c r="I131" s="40">
        <f>[19]quote!D112</f>
        <v>-0.61350000000000005</v>
      </c>
      <c r="J131" s="9">
        <f t="shared" si="5"/>
        <v>-306.75</v>
      </c>
      <c r="M131" s="9"/>
      <c r="W131" s="16"/>
    </row>
    <row r="132" spans="1:23">
      <c r="A132" t="s">
        <v>129</v>
      </c>
      <c r="D132" s="13">
        <v>1574.482</v>
      </c>
      <c r="E132" s="18">
        <f t="shared" si="6"/>
        <v>1580.8820000000001</v>
      </c>
      <c r="G132" s="29"/>
      <c r="I132" s="40">
        <f>[19]quote!D113</f>
        <v>-0.6159</v>
      </c>
      <c r="J132" s="9">
        <f t="shared" si="5"/>
        <v>-307.95</v>
      </c>
      <c r="M132" s="9"/>
      <c r="W132" s="16"/>
    </row>
    <row r="133" spans="1:23">
      <c r="A133" t="s">
        <v>130</v>
      </c>
      <c r="D133" s="13">
        <v>1589.4949999999999</v>
      </c>
      <c r="E133" s="18">
        <f t="shared" si="6"/>
        <v>1595.895</v>
      </c>
      <c r="I133" s="40">
        <f>[19]quote!D114</f>
        <v>-0.60257000000000005</v>
      </c>
      <c r="J133" s="9">
        <f t="shared" si="5"/>
        <v>-301.28500000000003</v>
      </c>
      <c r="M133" s="9"/>
      <c r="W133" s="16"/>
    </row>
    <row r="134" spans="1:23">
      <c r="A134" t="s">
        <v>131</v>
      </c>
      <c r="D134" s="16">
        <v>1604.491</v>
      </c>
      <c r="E134" s="18">
        <f t="shared" si="6"/>
        <v>1610.8910000000001</v>
      </c>
      <c r="I134" s="40">
        <f>[19]quote!D115</f>
        <v>-0.59767000000000003</v>
      </c>
      <c r="J134" s="9">
        <f t="shared" si="5"/>
        <v>-298.83500000000004</v>
      </c>
      <c r="M134" s="9"/>
      <c r="W134" s="16"/>
    </row>
    <row r="135" spans="1:23">
      <c r="A135" t="s">
        <v>132</v>
      </c>
      <c r="D135" s="16">
        <v>1619.4860000000001</v>
      </c>
      <c r="E135" s="18">
        <f t="shared" si="6"/>
        <v>1625.8860000000002</v>
      </c>
      <c r="I135" s="40">
        <f>[19]quote!D116</f>
        <v>-0.59962000000000004</v>
      </c>
      <c r="J135" s="9">
        <f t="shared" si="5"/>
        <v>-299.81</v>
      </c>
      <c r="M135" s="9"/>
      <c r="U135" s="12"/>
      <c r="V135" s="12"/>
      <c r="W135" s="16"/>
    </row>
    <row r="136" spans="1:23">
      <c r="A136" t="s">
        <v>133</v>
      </c>
      <c r="D136" s="16">
        <v>1634.4780000000001</v>
      </c>
      <c r="E136" s="18">
        <f t="shared" si="6"/>
        <v>1640.8780000000002</v>
      </c>
      <c r="I136" s="40">
        <f>[19]quote!D117</f>
        <v>-0.60145999999999999</v>
      </c>
      <c r="J136" s="9">
        <f t="shared" si="5"/>
        <v>-300.73</v>
      </c>
      <c r="M136" s="9"/>
      <c r="U136" s="12"/>
      <c r="V136" s="17"/>
      <c r="W136" s="16"/>
    </row>
    <row r="137" spans="1:23">
      <c r="A137" t="s">
        <v>134</v>
      </c>
      <c r="D137" s="16">
        <v>1649.4870000000001</v>
      </c>
      <c r="E137" s="18">
        <f t="shared" si="6"/>
        <v>1655.8870000000002</v>
      </c>
      <c r="I137" s="40">
        <f>[19]quote!D118</f>
        <v>-0.59389000000000003</v>
      </c>
      <c r="J137" s="9">
        <f t="shared" si="5"/>
        <v>-296.94499999999999</v>
      </c>
      <c r="M137" s="9"/>
      <c r="U137" s="12"/>
      <c r="V137" s="17"/>
      <c r="W137" s="16"/>
    </row>
    <row r="138" spans="1:23">
      <c r="A138" t="s">
        <v>135</v>
      </c>
      <c r="D138" s="13">
        <v>1664.4880000000001</v>
      </c>
      <c r="E138" s="18">
        <f t="shared" si="6"/>
        <v>1670.8880000000001</v>
      </c>
      <c r="I138" s="40">
        <f>[19]quote!D119</f>
        <v>-0.60135000000000005</v>
      </c>
      <c r="J138" s="9">
        <f t="shared" si="5"/>
        <v>-300.67500000000001</v>
      </c>
      <c r="M138" s="9"/>
      <c r="U138" s="12"/>
      <c r="V138" s="12"/>
      <c r="W138" s="16"/>
    </row>
    <row r="139" spans="1:23">
      <c r="A139" t="s">
        <v>136</v>
      </c>
      <c r="D139" s="13">
        <v>1679.4960000000001</v>
      </c>
      <c r="E139" s="18">
        <f t="shared" si="6"/>
        <v>1685.8960000000002</v>
      </c>
      <c r="I139" s="40">
        <f>[19]quote!D120</f>
        <v>-0.60624</v>
      </c>
      <c r="J139" s="9">
        <f t="shared" si="5"/>
        <v>-303.12</v>
      </c>
      <c r="M139" s="9"/>
      <c r="U139" s="12"/>
      <c r="V139" s="12"/>
      <c r="W139" s="16"/>
    </row>
    <row r="140" spans="1:23">
      <c r="A140" t="s">
        <v>137</v>
      </c>
      <c r="D140" s="13">
        <v>1694.489</v>
      </c>
      <c r="E140" s="18">
        <f t="shared" si="6"/>
        <v>1700.8890000000001</v>
      </c>
      <c r="I140" s="40">
        <f>[19]quote!D121</f>
        <v>-0.60616000000000003</v>
      </c>
      <c r="J140" s="9">
        <f t="shared" si="5"/>
        <v>-303.08000000000004</v>
      </c>
      <c r="M140" s="9"/>
      <c r="U140" s="12"/>
      <c r="V140" s="12"/>
      <c r="W140" s="16"/>
    </row>
    <row r="141" spans="1:23">
      <c r="A141" t="s">
        <v>138</v>
      </c>
      <c r="D141" s="13">
        <v>1709.4970000000001</v>
      </c>
      <c r="E141" s="18">
        <f t="shared" si="6"/>
        <v>1715.8970000000002</v>
      </c>
      <c r="I141" s="40">
        <f>[19]quote!D122</f>
        <v>-0.59809000000000001</v>
      </c>
      <c r="J141" s="9">
        <f t="shared" si="5"/>
        <v>-299.04500000000002</v>
      </c>
      <c r="M141" s="9"/>
      <c r="U141" s="12"/>
      <c r="V141" s="12"/>
      <c r="W141" s="16"/>
    </row>
    <row r="142" spans="1:23">
      <c r="A142" t="s">
        <v>139</v>
      </c>
      <c r="D142" s="13">
        <v>1724.491</v>
      </c>
      <c r="E142" s="18">
        <f t="shared" si="6"/>
        <v>1730.8910000000001</v>
      </c>
      <c r="I142" s="40">
        <f>[19]quote!D123</f>
        <v>-0.60797999999999996</v>
      </c>
      <c r="J142" s="9">
        <f t="shared" si="5"/>
        <v>-303.99</v>
      </c>
      <c r="M142" s="9"/>
      <c r="U142" s="12"/>
      <c r="V142" s="12"/>
      <c r="W142" s="16"/>
    </row>
    <row r="143" spans="1:23">
      <c r="A143" t="s">
        <v>140</v>
      </c>
      <c r="D143" s="13">
        <v>1739.4880000000001</v>
      </c>
      <c r="E143" s="18">
        <f t="shared" si="6"/>
        <v>1745.8880000000001</v>
      </c>
      <c r="I143" s="40">
        <f>[19]quote!D124</f>
        <v>-0.61473999999999995</v>
      </c>
      <c r="J143" s="9">
        <f t="shared" si="5"/>
        <v>-307.37</v>
      </c>
      <c r="M143" s="9"/>
      <c r="U143" s="12"/>
      <c r="V143" s="12"/>
      <c r="W143" s="16"/>
    </row>
    <row r="144" spans="1:23">
      <c r="A144" t="s">
        <v>141</v>
      </c>
      <c r="D144" s="13">
        <v>1754.4839999999999</v>
      </c>
      <c r="E144" s="18">
        <f t="shared" si="6"/>
        <v>1760.884</v>
      </c>
      <c r="I144" s="40">
        <f>[19]quote!D125</f>
        <v>-0.61929000000000001</v>
      </c>
      <c r="J144" s="9">
        <f t="shared" si="5"/>
        <v>-309.64499999999998</v>
      </c>
      <c r="M144" s="9"/>
      <c r="U144" s="12"/>
      <c r="V144" s="12"/>
      <c r="W144" s="16"/>
    </row>
    <row r="145" spans="1:23">
      <c r="A145" t="s">
        <v>142</v>
      </c>
      <c r="D145" s="13">
        <v>1769.4880000000001</v>
      </c>
      <c r="E145" s="18">
        <f t="shared" si="6"/>
        <v>1775.8880000000001</v>
      </c>
      <c r="I145" s="40">
        <f>[19]quote!D126</f>
        <v>-0.61080999999999996</v>
      </c>
      <c r="J145" s="9">
        <f t="shared" si="5"/>
        <v>-305.40499999999997</v>
      </c>
      <c r="M145" s="9"/>
      <c r="U145" s="12"/>
      <c r="V145" s="12"/>
      <c r="W145" s="16"/>
    </row>
    <row r="146" spans="1:23">
      <c r="A146" s="21" t="str">
        <f>A12</f>
        <v>GPS06N</v>
      </c>
      <c r="D146" s="17">
        <f>D12</f>
        <v>1771.5899000000002</v>
      </c>
      <c r="E146" s="17">
        <f>D146+6.4</f>
        <v>1777.9899000000003</v>
      </c>
      <c r="G146" s="30"/>
      <c r="I146" s="43">
        <f>[19]quote!D127</f>
        <v>-0.61748999999999998</v>
      </c>
      <c r="J146" s="9">
        <f t="shared" si="5"/>
        <v>-308.745</v>
      </c>
      <c r="M146" s="9"/>
      <c r="U146" s="12"/>
      <c r="V146" s="12"/>
      <c r="W146" s="16"/>
    </row>
    <row r="147" spans="1:23" s="21" customFormat="1">
      <c r="A147" t="s">
        <v>143</v>
      </c>
      <c r="D147" s="13">
        <v>1784.4770000000001</v>
      </c>
      <c r="E147" s="18">
        <f t="shared" si="6"/>
        <v>1790.8770000000002</v>
      </c>
      <c r="G147" s="30"/>
      <c r="I147" s="40">
        <f>[19]quote!D128</f>
        <v>-0.61709000000000003</v>
      </c>
      <c r="J147" s="9">
        <f t="shared" si="5"/>
        <v>-308.54500000000002</v>
      </c>
      <c r="M147" s="9"/>
      <c r="U147" s="22"/>
      <c r="V147" s="22"/>
      <c r="W147" s="17"/>
    </row>
    <row r="148" spans="1:23">
      <c r="A148" t="s">
        <v>144</v>
      </c>
      <c r="D148" s="13">
        <v>1799.4949999999999</v>
      </c>
      <c r="E148" s="18">
        <f t="shared" si="6"/>
        <v>1805.895</v>
      </c>
      <c r="I148" s="40">
        <f>[19]quote!D129</f>
        <v>-0.59484000000000004</v>
      </c>
      <c r="J148" s="9">
        <f t="shared" ref="J148:J211" si="7">I148*500</f>
        <v>-297.42</v>
      </c>
      <c r="M148" s="9"/>
      <c r="U148" s="12"/>
      <c r="V148" s="12"/>
      <c r="W148" s="16"/>
    </row>
    <row r="149" spans="1:23">
      <c r="A149" t="s">
        <v>145</v>
      </c>
      <c r="D149" s="13">
        <v>1814.492</v>
      </c>
      <c r="E149" s="18">
        <f t="shared" si="6"/>
        <v>1820.8920000000001</v>
      </c>
      <c r="I149" s="40">
        <f>[19]quote!D130</f>
        <v>-0.59928000000000003</v>
      </c>
      <c r="J149" s="9">
        <f t="shared" si="7"/>
        <v>-299.64000000000004</v>
      </c>
      <c r="M149" s="9"/>
      <c r="U149" s="12"/>
      <c r="V149" s="12"/>
      <c r="W149" s="16"/>
    </row>
    <row r="150" spans="1:23">
      <c r="A150" t="s">
        <v>146</v>
      </c>
      <c r="D150" s="13">
        <v>1829.489</v>
      </c>
      <c r="E150" s="18">
        <f t="shared" ref="E150:E213" si="8">D150+6.4</f>
        <v>1835.8890000000001</v>
      </c>
      <c r="I150" s="40">
        <f>[19]quote!D131</f>
        <v>-0.60109999999999997</v>
      </c>
      <c r="J150" s="9">
        <f t="shared" si="7"/>
        <v>-300.55</v>
      </c>
      <c r="M150" s="9"/>
      <c r="U150" s="12"/>
      <c r="V150" s="12"/>
      <c r="W150" s="16"/>
    </row>
    <row r="151" spans="1:23">
      <c r="A151" t="s">
        <v>147</v>
      </c>
      <c r="D151" s="13">
        <v>1844.4870000000001</v>
      </c>
      <c r="E151" s="18">
        <f t="shared" si="8"/>
        <v>1850.8870000000002</v>
      </c>
      <c r="I151" s="40">
        <f>[19]quote!D132</f>
        <v>-0.60829</v>
      </c>
      <c r="J151" s="9">
        <f t="shared" si="7"/>
        <v>-304.14499999999998</v>
      </c>
      <c r="M151" s="9"/>
      <c r="U151" s="12"/>
      <c r="V151" s="12"/>
      <c r="W151" s="16"/>
    </row>
    <row r="152" spans="1:23">
      <c r="A152" t="s">
        <v>148</v>
      </c>
      <c r="D152" s="13">
        <v>1859.4860000000001</v>
      </c>
      <c r="E152" s="18">
        <f t="shared" si="8"/>
        <v>1865.8860000000002</v>
      </c>
      <c r="I152" s="40">
        <f>[19]quote!D133</f>
        <v>-0.60897999999999997</v>
      </c>
      <c r="J152" s="9">
        <f t="shared" si="7"/>
        <v>-304.49</v>
      </c>
      <c r="M152" s="9"/>
      <c r="U152" s="12"/>
      <c r="V152" s="12"/>
      <c r="W152" s="16"/>
    </row>
    <row r="153" spans="1:23">
      <c r="A153" t="s">
        <v>149</v>
      </c>
      <c r="D153" s="13">
        <v>1874.4839999999999</v>
      </c>
      <c r="E153" s="18">
        <f t="shared" si="8"/>
        <v>1880.884</v>
      </c>
      <c r="I153" s="40">
        <f>[19]quote!D134</f>
        <v>-0.60263999999999995</v>
      </c>
      <c r="J153" s="9">
        <f t="shared" si="7"/>
        <v>-301.32</v>
      </c>
      <c r="M153" s="9"/>
      <c r="U153" s="12"/>
      <c r="V153" s="12"/>
      <c r="W153" s="16"/>
    </row>
    <row r="154" spans="1:23">
      <c r="A154" t="s">
        <v>150</v>
      </c>
      <c r="D154" s="13">
        <v>1889.492</v>
      </c>
      <c r="E154" s="18">
        <f t="shared" si="8"/>
        <v>1895.8920000000001</v>
      </c>
      <c r="I154" s="40">
        <f>[19]quote!D135</f>
        <v>-0.60236999999999996</v>
      </c>
      <c r="J154" s="9">
        <f t="shared" si="7"/>
        <v>-301.185</v>
      </c>
      <c r="M154" s="9"/>
      <c r="U154" s="12"/>
      <c r="V154" s="12"/>
      <c r="W154" s="16"/>
    </row>
    <row r="155" spans="1:23">
      <c r="A155" t="s">
        <v>151</v>
      </c>
      <c r="D155" s="13">
        <v>1904.4939999999999</v>
      </c>
      <c r="E155" s="18">
        <f t="shared" si="8"/>
        <v>1910.894</v>
      </c>
      <c r="I155" s="40">
        <f>[19]quote!D136</f>
        <v>-0.59841999999999995</v>
      </c>
      <c r="J155" s="9">
        <f t="shared" si="7"/>
        <v>-299.20999999999998</v>
      </c>
      <c r="M155" s="9"/>
      <c r="U155" s="12"/>
      <c r="V155" s="12"/>
      <c r="W155" s="16"/>
    </row>
    <row r="156" spans="1:23">
      <c r="A156" t="s">
        <v>152</v>
      </c>
      <c r="D156" s="13">
        <v>1919.49</v>
      </c>
      <c r="E156" s="18">
        <f t="shared" si="8"/>
        <v>1925.89</v>
      </c>
      <c r="G156" s="29"/>
      <c r="I156" s="40">
        <f>[19]quote!D137</f>
        <v>-0.58370999999999995</v>
      </c>
      <c r="J156" s="9">
        <f t="shared" si="7"/>
        <v>-291.85499999999996</v>
      </c>
      <c r="M156" s="9"/>
      <c r="U156" s="12"/>
      <c r="V156" s="12"/>
      <c r="W156" s="16"/>
    </row>
    <row r="157" spans="1:23">
      <c r="A157" t="s">
        <v>153</v>
      </c>
      <c r="D157" s="16">
        <v>1934.491</v>
      </c>
      <c r="E157" s="18">
        <f t="shared" si="8"/>
        <v>1940.8910000000001</v>
      </c>
      <c r="G157" s="29"/>
      <c r="I157" s="40">
        <f>[19]quote!D138</f>
        <v>-0.57867000000000002</v>
      </c>
      <c r="J157" s="9">
        <f t="shared" si="7"/>
        <v>-289.33500000000004</v>
      </c>
      <c r="M157" s="9"/>
      <c r="U157" s="12"/>
      <c r="V157" s="17"/>
      <c r="W157" s="16"/>
    </row>
    <row r="158" spans="1:23">
      <c r="A158" t="s">
        <v>154</v>
      </c>
      <c r="D158" s="16">
        <v>1949.4939999999999</v>
      </c>
      <c r="E158" s="18">
        <f t="shared" si="8"/>
        <v>1955.894</v>
      </c>
      <c r="G158" s="29"/>
      <c r="I158" s="40">
        <f>[19]quote!D139</f>
        <v>-0.58728000000000002</v>
      </c>
      <c r="J158" s="9">
        <f t="shared" si="7"/>
        <v>-293.64</v>
      </c>
      <c r="M158" s="9"/>
      <c r="U158" s="12"/>
      <c r="V158" s="17"/>
      <c r="W158" s="16"/>
    </row>
    <row r="159" spans="1:23">
      <c r="A159" t="s">
        <v>155</v>
      </c>
      <c r="D159" s="13">
        <v>1964.489</v>
      </c>
      <c r="E159" s="18">
        <f t="shared" si="8"/>
        <v>1970.8890000000001</v>
      </c>
      <c r="G159" s="29"/>
      <c r="I159" s="40">
        <f>[19]quote!D140</f>
        <v>-0.57959000000000005</v>
      </c>
      <c r="J159" s="9">
        <f t="shared" si="7"/>
        <v>-289.79500000000002</v>
      </c>
      <c r="M159" s="9"/>
      <c r="U159" s="12"/>
      <c r="V159" s="12"/>
      <c r="W159" s="16"/>
    </row>
    <row r="160" spans="1:23">
      <c r="A160" t="s">
        <v>156</v>
      </c>
      <c r="D160" s="13">
        <v>1979.4849999999999</v>
      </c>
      <c r="E160" s="18">
        <f t="shared" si="8"/>
        <v>1985.885</v>
      </c>
      <c r="G160" s="29"/>
      <c r="I160" s="40">
        <f>[19]quote!D141</f>
        <v>-0.57259000000000004</v>
      </c>
      <c r="J160" s="9">
        <f t="shared" si="7"/>
        <v>-286.29500000000002</v>
      </c>
      <c r="M160" s="9"/>
      <c r="U160" s="12"/>
      <c r="V160" s="12"/>
      <c r="W160" s="16"/>
    </row>
    <row r="161" spans="1:23">
      <c r="A161" t="s">
        <v>157</v>
      </c>
      <c r="D161" s="13">
        <v>1994.4870000000001</v>
      </c>
      <c r="E161" s="18">
        <f t="shared" si="8"/>
        <v>2000.8870000000002</v>
      </c>
      <c r="G161" s="29"/>
      <c r="I161" s="40">
        <f>[19]quote!D142</f>
        <v>-0.57662999999999998</v>
      </c>
      <c r="J161" s="9">
        <f t="shared" si="7"/>
        <v>-288.315</v>
      </c>
      <c r="M161" s="9"/>
      <c r="U161" s="12"/>
      <c r="V161" s="12"/>
      <c r="W161" s="16"/>
    </row>
    <row r="162" spans="1:23">
      <c r="A162" t="s">
        <v>158</v>
      </c>
      <c r="D162" s="13">
        <v>2009.492</v>
      </c>
      <c r="E162" s="18">
        <f t="shared" si="8"/>
        <v>2015.8920000000001</v>
      </c>
      <c r="G162" s="29"/>
      <c r="I162" s="40">
        <f>[19]quote!D143</f>
        <v>-0.58133999999999997</v>
      </c>
      <c r="J162" s="9">
        <f t="shared" si="7"/>
        <v>-290.66999999999996</v>
      </c>
      <c r="M162" s="9"/>
      <c r="U162" s="12"/>
      <c r="V162" s="12"/>
      <c r="W162" s="16"/>
    </row>
    <row r="163" spans="1:23">
      <c r="A163" t="s">
        <v>159</v>
      </c>
      <c r="D163" s="13">
        <v>2024.492</v>
      </c>
      <c r="E163" s="18">
        <f t="shared" si="8"/>
        <v>2030.8920000000001</v>
      </c>
      <c r="G163" s="29"/>
      <c r="I163" s="40">
        <f>[19]quote!D144</f>
        <v>-0.57660999999999996</v>
      </c>
      <c r="J163" s="9">
        <f t="shared" si="7"/>
        <v>-288.30499999999995</v>
      </c>
      <c r="M163" s="9"/>
      <c r="U163" s="12"/>
      <c r="V163" s="12"/>
      <c r="W163" s="16"/>
    </row>
    <row r="164" spans="1:23">
      <c r="A164" t="s">
        <v>160</v>
      </c>
      <c r="D164" s="13">
        <v>2039.4880000000001</v>
      </c>
      <c r="E164" s="18">
        <f t="shared" si="8"/>
        <v>2045.8880000000001</v>
      </c>
      <c r="G164" s="29"/>
      <c r="I164" s="40">
        <f>[19]quote!D145</f>
        <v>-0.57735999999999998</v>
      </c>
      <c r="J164" s="9">
        <f t="shared" si="7"/>
        <v>-288.68</v>
      </c>
      <c r="M164" s="9"/>
      <c r="U164" s="12"/>
      <c r="V164" s="12"/>
      <c r="W164" s="16"/>
    </row>
    <row r="165" spans="1:23">
      <c r="A165" t="s">
        <v>161</v>
      </c>
      <c r="D165" s="13">
        <v>2054.4830000000002</v>
      </c>
      <c r="E165" s="18">
        <f t="shared" si="8"/>
        <v>2060.8830000000003</v>
      </c>
      <c r="G165" s="29"/>
      <c r="I165" s="40">
        <f>[19]quote!D146</f>
        <v>-0.57130999999999998</v>
      </c>
      <c r="J165" s="9">
        <f t="shared" si="7"/>
        <v>-285.65499999999997</v>
      </c>
      <c r="M165" s="9"/>
      <c r="U165" s="12"/>
      <c r="V165" s="12"/>
      <c r="W165" s="16"/>
    </row>
    <row r="166" spans="1:23">
      <c r="A166" t="s">
        <v>162</v>
      </c>
      <c r="D166" s="13">
        <v>2069.4929999999999</v>
      </c>
      <c r="E166" s="18">
        <f t="shared" si="8"/>
        <v>2075.893</v>
      </c>
      <c r="G166" s="29"/>
      <c r="I166" s="40">
        <f>[19]quote!D147</f>
        <v>-0.57889000000000002</v>
      </c>
      <c r="J166" s="9">
        <f t="shared" si="7"/>
        <v>-289.44499999999999</v>
      </c>
      <c r="M166" s="9"/>
      <c r="U166" s="12"/>
      <c r="V166" s="12"/>
      <c r="W166" s="16"/>
    </row>
    <row r="167" spans="1:23">
      <c r="A167" t="s">
        <v>163</v>
      </c>
      <c r="D167" s="13">
        <v>2084.4960000000001</v>
      </c>
      <c r="E167" s="18">
        <f t="shared" si="8"/>
        <v>2090.8960000000002</v>
      </c>
      <c r="G167" s="29"/>
      <c r="I167" s="40">
        <f>[19]quote!D148</f>
        <v>-0.57147999999999999</v>
      </c>
      <c r="J167" s="9">
        <f t="shared" si="7"/>
        <v>-285.74</v>
      </c>
      <c r="M167" s="9"/>
      <c r="U167" s="12"/>
      <c r="V167" s="12"/>
      <c r="W167" s="16"/>
    </row>
    <row r="168" spans="1:23">
      <c r="A168" t="s">
        <v>164</v>
      </c>
      <c r="B168" s="21"/>
      <c r="C168" s="21"/>
      <c r="D168" s="13">
        <v>2099.4969999999998</v>
      </c>
      <c r="E168" s="18">
        <f t="shared" si="8"/>
        <v>2105.8969999999999</v>
      </c>
      <c r="G168" s="30"/>
      <c r="I168" s="40">
        <f>[19]quote!D149</f>
        <v>-0.56840999999999997</v>
      </c>
      <c r="J168" s="9">
        <f t="shared" si="7"/>
        <v>-284.20499999999998</v>
      </c>
      <c r="M168" s="9"/>
      <c r="U168" s="12"/>
      <c r="V168" s="12"/>
      <c r="W168" s="16"/>
    </row>
    <row r="169" spans="1:23">
      <c r="A169" s="21" t="str">
        <f>A13</f>
        <v>GPS07N</v>
      </c>
      <c r="D169" s="17">
        <f>D13</f>
        <v>2101.5866000000001</v>
      </c>
      <c r="E169" s="17">
        <f>D169+6.4</f>
        <v>2107.9866000000002</v>
      </c>
      <c r="G169" s="30"/>
      <c r="I169" s="43">
        <f>[19]quote!D150</f>
        <v>-0.56674999999999998</v>
      </c>
      <c r="J169" s="9">
        <f t="shared" si="7"/>
        <v>-283.375</v>
      </c>
      <c r="M169" s="9"/>
      <c r="U169" s="12"/>
      <c r="V169" s="12"/>
      <c r="W169" s="16"/>
    </row>
    <row r="170" spans="1:23">
      <c r="A170" t="s">
        <v>165</v>
      </c>
      <c r="D170" s="13">
        <v>2114.4879999999998</v>
      </c>
      <c r="E170" s="18">
        <f t="shared" si="8"/>
        <v>2120.8879999999999</v>
      </c>
      <c r="G170" s="29"/>
      <c r="I170" s="40">
        <f>[19]quote!D151</f>
        <v>-0.56545000000000001</v>
      </c>
      <c r="J170" s="9">
        <f t="shared" si="7"/>
        <v>-282.72500000000002</v>
      </c>
      <c r="M170" s="9"/>
      <c r="U170" s="12"/>
      <c r="V170" s="12"/>
      <c r="W170" s="16"/>
    </row>
    <row r="171" spans="1:23">
      <c r="A171" t="s">
        <v>166</v>
      </c>
      <c r="D171" s="13">
        <v>2129.4899999999998</v>
      </c>
      <c r="E171" s="18">
        <f t="shared" si="8"/>
        <v>2135.89</v>
      </c>
      <c r="G171" s="29"/>
      <c r="I171" s="40">
        <f>[19]quote!D152</f>
        <v>-0.57210000000000005</v>
      </c>
      <c r="J171" s="9">
        <f t="shared" si="7"/>
        <v>-286.05</v>
      </c>
      <c r="M171" s="9"/>
      <c r="T171" s="12"/>
      <c r="U171" s="12"/>
      <c r="V171" s="12"/>
      <c r="W171" s="16"/>
    </row>
    <row r="172" spans="1:23">
      <c r="A172" t="s">
        <v>167</v>
      </c>
      <c r="D172" s="13">
        <v>2144.4929999999999</v>
      </c>
      <c r="E172" s="18">
        <f t="shared" si="8"/>
        <v>2150.893</v>
      </c>
      <c r="G172" s="29"/>
      <c r="I172" s="40">
        <f>[19]quote!D153</f>
        <v>-0.56662000000000001</v>
      </c>
      <c r="J172" s="9">
        <f t="shared" si="7"/>
        <v>-283.31</v>
      </c>
      <c r="M172" s="9"/>
      <c r="T172" s="12"/>
      <c r="U172" s="17"/>
      <c r="V172" s="12"/>
      <c r="W172" s="16"/>
    </row>
    <row r="173" spans="1:23">
      <c r="A173" t="s">
        <v>168</v>
      </c>
      <c r="D173" s="13">
        <v>2159.491</v>
      </c>
      <c r="E173" s="18">
        <f t="shared" si="8"/>
        <v>2165.8910000000001</v>
      </c>
      <c r="G173" s="29"/>
      <c r="I173" s="40">
        <f>[19]quote!D154</f>
        <v>-0.56196999999999997</v>
      </c>
      <c r="J173" s="9">
        <f t="shared" si="7"/>
        <v>-280.98499999999996</v>
      </c>
      <c r="M173" s="9"/>
      <c r="T173" s="12"/>
      <c r="U173" s="17"/>
      <c r="V173" s="12"/>
      <c r="W173" s="16"/>
    </row>
    <row r="174" spans="1:23">
      <c r="A174" t="s">
        <v>169</v>
      </c>
      <c r="D174" s="13">
        <v>2174.489</v>
      </c>
      <c r="E174" s="18">
        <f t="shared" si="8"/>
        <v>2180.8890000000001</v>
      </c>
      <c r="G174" s="29"/>
      <c r="I174" s="40">
        <f>[19]quote!D155</f>
        <v>-0.55979999999999996</v>
      </c>
      <c r="J174" s="9">
        <f t="shared" si="7"/>
        <v>-279.89999999999998</v>
      </c>
      <c r="M174" s="9"/>
      <c r="T174" s="12"/>
      <c r="U174" s="17"/>
      <c r="V174" s="12"/>
      <c r="W174" s="16"/>
    </row>
    <row r="175" spans="1:23">
      <c r="A175" t="s">
        <v>170</v>
      </c>
      <c r="D175" s="13">
        <v>2189.4949999999999</v>
      </c>
      <c r="E175" s="18">
        <f t="shared" si="8"/>
        <v>2195.895</v>
      </c>
      <c r="G175" s="29"/>
      <c r="I175" s="40">
        <f>[19]quote!D156</f>
        <v>-0.56222000000000005</v>
      </c>
      <c r="J175" s="9">
        <f t="shared" si="7"/>
        <v>-281.11</v>
      </c>
      <c r="M175" s="9"/>
      <c r="T175" s="12"/>
      <c r="U175" s="17"/>
      <c r="V175" s="12"/>
      <c r="W175" s="16"/>
    </row>
    <row r="176" spans="1:23">
      <c r="A176" t="s">
        <v>171</v>
      </c>
      <c r="D176" s="13">
        <v>2204.4899999999998</v>
      </c>
      <c r="E176" s="18">
        <f t="shared" si="8"/>
        <v>2210.89</v>
      </c>
      <c r="G176" s="29"/>
      <c r="I176" s="40">
        <f>[19]quote!D157</f>
        <v>-0.55752999999999997</v>
      </c>
      <c r="J176" s="9">
        <f t="shared" si="7"/>
        <v>-278.76499999999999</v>
      </c>
      <c r="M176" s="9"/>
      <c r="T176" s="12"/>
      <c r="U176" s="12"/>
      <c r="V176" s="12"/>
      <c r="W176" s="16"/>
    </row>
    <row r="177" spans="1:23">
      <c r="A177" t="s">
        <v>172</v>
      </c>
      <c r="D177" s="13">
        <v>2219.5</v>
      </c>
      <c r="E177" s="18">
        <f t="shared" si="8"/>
        <v>2225.9</v>
      </c>
      <c r="G177" s="29"/>
      <c r="I177" s="40">
        <f>[19]quote!D158</f>
        <v>-0.55611999999999995</v>
      </c>
      <c r="J177" s="9">
        <f t="shared" si="7"/>
        <v>-278.05999999999995</v>
      </c>
      <c r="L177" s="29"/>
      <c r="M177" s="9"/>
      <c r="T177" s="12"/>
      <c r="U177" s="12"/>
      <c r="V177" s="12"/>
      <c r="W177" s="16"/>
    </row>
    <row r="178" spans="1:23">
      <c r="A178" t="s">
        <v>173</v>
      </c>
      <c r="D178" s="13">
        <v>2234.5039999999999</v>
      </c>
      <c r="E178" s="18">
        <f t="shared" si="8"/>
        <v>2240.904</v>
      </c>
      <c r="G178" s="29"/>
      <c r="I178" s="40">
        <f>[19]quote!D159</f>
        <v>-0.55269000000000001</v>
      </c>
      <c r="J178" s="9">
        <f t="shared" si="7"/>
        <v>-276.34500000000003</v>
      </c>
      <c r="L178" s="29"/>
      <c r="M178" s="9"/>
      <c r="T178" s="12"/>
      <c r="U178" s="17"/>
      <c r="V178" s="17"/>
      <c r="W178" s="16"/>
    </row>
    <row r="179" spans="1:23">
      <c r="A179" t="s">
        <v>174</v>
      </c>
      <c r="D179" s="16">
        <v>2249.4789999999998</v>
      </c>
      <c r="E179" s="18">
        <f t="shared" si="8"/>
        <v>2255.8789999999999</v>
      </c>
      <c r="G179" s="29"/>
      <c r="I179" s="40">
        <f>[19]quote!D160</f>
        <v>-0.55201</v>
      </c>
      <c r="J179" s="9">
        <f t="shared" si="7"/>
        <v>-276.005</v>
      </c>
      <c r="L179" s="29"/>
      <c r="M179" s="9"/>
      <c r="T179" s="12"/>
      <c r="U179" s="17"/>
      <c r="V179" s="17"/>
      <c r="W179" s="16"/>
    </row>
    <row r="180" spans="1:23">
      <c r="A180" t="s">
        <v>175</v>
      </c>
      <c r="D180" s="16">
        <v>2264.473</v>
      </c>
      <c r="E180" s="18">
        <f t="shared" si="8"/>
        <v>2270.873</v>
      </c>
      <c r="I180" s="40">
        <f>[19]quote!D161</f>
        <v>-0.55874000000000001</v>
      </c>
      <c r="J180" s="9">
        <f t="shared" si="7"/>
        <v>-279.37</v>
      </c>
      <c r="L180" s="29"/>
      <c r="M180" s="9"/>
      <c r="T180" s="12"/>
      <c r="U180" s="17"/>
      <c r="V180" s="12"/>
      <c r="W180" s="16"/>
    </row>
    <row r="181" spans="1:23">
      <c r="A181" t="s">
        <v>176</v>
      </c>
      <c r="D181" s="13">
        <v>2279.4870000000001</v>
      </c>
      <c r="E181" s="18">
        <f t="shared" si="8"/>
        <v>2285.8870000000002</v>
      </c>
      <c r="I181" s="40">
        <f>[19]quote!D162</f>
        <v>-0.53944999999999999</v>
      </c>
      <c r="J181" s="9">
        <f t="shared" si="7"/>
        <v>-269.72499999999997</v>
      </c>
      <c r="L181" s="29"/>
      <c r="M181" s="9"/>
      <c r="T181" s="12"/>
      <c r="U181" s="12"/>
      <c r="V181" s="12"/>
      <c r="W181" s="16"/>
    </row>
    <row r="182" spans="1:23">
      <c r="A182" t="s">
        <v>177</v>
      </c>
      <c r="D182" s="13">
        <v>2294.4830000000002</v>
      </c>
      <c r="E182" s="18">
        <f t="shared" si="8"/>
        <v>2300.8830000000003</v>
      </c>
      <c r="I182" s="40">
        <f>[19]quote!D163</f>
        <v>-0.54423999999999995</v>
      </c>
      <c r="J182" s="9">
        <f t="shared" si="7"/>
        <v>-272.11999999999995</v>
      </c>
      <c r="L182" s="29"/>
      <c r="M182" s="9"/>
      <c r="U182" s="12"/>
      <c r="V182" s="12"/>
      <c r="W182" s="16"/>
    </row>
    <row r="183" spans="1:23">
      <c r="A183" t="s">
        <v>178</v>
      </c>
      <c r="D183" s="13">
        <v>2309.491</v>
      </c>
      <c r="E183" s="18">
        <f t="shared" si="8"/>
        <v>2315.8910000000001</v>
      </c>
      <c r="I183" s="40">
        <f>[19]quote!D164</f>
        <v>-0.54698999999999998</v>
      </c>
      <c r="J183" s="9">
        <f t="shared" si="7"/>
        <v>-273.495</v>
      </c>
      <c r="L183" s="29"/>
      <c r="M183" s="9"/>
      <c r="U183" s="12"/>
      <c r="V183" s="12"/>
      <c r="W183" s="16"/>
    </row>
    <row r="184" spans="1:23">
      <c r="A184" t="s">
        <v>179</v>
      </c>
      <c r="D184" s="13">
        <v>2324.489</v>
      </c>
      <c r="E184" s="18">
        <f t="shared" si="8"/>
        <v>2330.8890000000001</v>
      </c>
      <c r="I184" s="40">
        <f>[19]quote!D165</f>
        <v>-0.53688999999999998</v>
      </c>
      <c r="J184" s="9">
        <f t="shared" si="7"/>
        <v>-268.44499999999999</v>
      </c>
      <c r="L184" s="29"/>
      <c r="M184" s="9"/>
      <c r="U184" s="12"/>
      <c r="V184" s="12"/>
      <c r="W184" s="16"/>
    </row>
    <row r="185" spans="1:23">
      <c r="A185" t="s">
        <v>180</v>
      </c>
      <c r="D185" s="13">
        <v>2339.489</v>
      </c>
      <c r="E185" s="18">
        <f t="shared" si="8"/>
        <v>2345.8890000000001</v>
      </c>
      <c r="I185" s="40">
        <f>[19]quote!D166</f>
        <v>-0.54332000000000003</v>
      </c>
      <c r="J185" s="9">
        <f t="shared" si="7"/>
        <v>-271.66000000000003</v>
      </c>
      <c r="L185" s="29"/>
      <c r="M185" s="9"/>
      <c r="U185" s="12"/>
      <c r="V185" s="12"/>
      <c r="W185" s="16"/>
    </row>
    <row r="186" spans="1:23">
      <c r="A186" t="s">
        <v>181</v>
      </c>
      <c r="D186" s="13">
        <v>2354.482</v>
      </c>
      <c r="E186" s="18">
        <f t="shared" si="8"/>
        <v>2360.8820000000001</v>
      </c>
      <c r="I186" s="40">
        <f>[19]quote!D167</f>
        <v>-0.54325000000000001</v>
      </c>
      <c r="J186" s="9">
        <f t="shared" si="7"/>
        <v>-271.625</v>
      </c>
      <c r="L186" s="29"/>
      <c r="M186" s="9"/>
      <c r="U186" s="12"/>
      <c r="V186" s="12"/>
      <c r="W186" s="16"/>
    </row>
    <row r="187" spans="1:23">
      <c r="A187" t="s">
        <v>182</v>
      </c>
      <c r="D187" s="13">
        <v>2369.491</v>
      </c>
      <c r="E187" s="18">
        <f t="shared" si="8"/>
        <v>2375.8910000000001</v>
      </c>
      <c r="I187" s="40">
        <f>[19]quote!D168</f>
        <v>-0.53802000000000005</v>
      </c>
      <c r="J187" s="9">
        <f t="shared" si="7"/>
        <v>-269.01000000000005</v>
      </c>
      <c r="L187" s="29"/>
      <c r="M187" s="9"/>
      <c r="U187" s="12"/>
      <c r="V187" s="12"/>
      <c r="W187" s="16"/>
    </row>
    <row r="188" spans="1:23">
      <c r="A188" t="s">
        <v>183</v>
      </c>
      <c r="D188" s="13">
        <v>2384.4859999999999</v>
      </c>
      <c r="E188" s="18">
        <f t="shared" si="8"/>
        <v>2390.886</v>
      </c>
      <c r="I188" s="40">
        <f>[19]quote!D169</f>
        <v>-0.54051000000000005</v>
      </c>
      <c r="J188" s="9">
        <f t="shared" si="7"/>
        <v>-270.255</v>
      </c>
      <c r="L188" s="29"/>
      <c r="M188" s="9"/>
      <c r="U188" s="12"/>
      <c r="V188" s="12"/>
      <c r="W188" s="16"/>
    </row>
    <row r="189" spans="1:23" s="21" customFormat="1">
      <c r="A189" t="s">
        <v>184</v>
      </c>
      <c r="D189" s="13">
        <v>2399.4929999999999</v>
      </c>
      <c r="E189" s="18">
        <f t="shared" si="8"/>
        <v>2405.893</v>
      </c>
      <c r="G189" s="30"/>
      <c r="I189" s="40">
        <f>[19]quote!D170</f>
        <v>-0.52483000000000002</v>
      </c>
      <c r="J189" s="9">
        <f t="shared" si="7"/>
        <v>-262.41500000000002</v>
      </c>
      <c r="L189" s="44"/>
      <c r="M189" s="9"/>
      <c r="U189" s="22"/>
      <c r="V189" s="22"/>
      <c r="W189" s="16"/>
    </row>
    <row r="190" spans="1:23">
      <c r="A190" s="21" t="str">
        <f>A14</f>
        <v>GPS08N</v>
      </c>
      <c r="D190" s="17">
        <f>D14</f>
        <v>2401.5763000000002</v>
      </c>
      <c r="E190" s="17">
        <f>D190+6.4</f>
        <v>2407.9763000000003</v>
      </c>
      <c r="G190" s="30"/>
      <c r="I190" s="43">
        <f>[19]quote!D171</f>
        <v>-0.52363999999999999</v>
      </c>
      <c r="J190" s="9">
        <f t="shared" si="7"/>
        <v>-261.82</v>
      </c>
      <c r="M190" s="9"/>
      <c r="U190" s="12"/>
      <c r="V190" s="12"/>
      <c r="W190" s="16"/>
    </row>
    <row r="191" spans="1:23">
      <c r="A191" t="s">
        <v>185</v>
      </c>
      <c r="D191" s="13">
        <v>2414.4879999999998</v>
      </c>
      <c r="E191" s="18">
        <f t="shared" si="8"/>
        <v>2420.8879999999999</v>
      </c>
      <c r="I191" s="40">
        <f>[19]quote!D172</f>
        <v>-0.52685000000000004</v>
      </c>
      <c r="J191" s="9">
        <f t="shared" si="7"/>
        <v>-263.42500000000001</v>
      </c>
      <c r="M191" s="9"/>
      <c r="U191" s="12"/>
      <c r="V191" s="12"/>
      <c r="W191" s="16"/>
    </row>
    <row r="192" spans="1:23">
      <c r="A192" t="s">
        <v>186</v>
      </c>
      <c r="D192" s="13">
        <v>2429.4899999999998</v>
      </c>
      <c r="E192" s="18">
        <f t="shared" si="8"/>
        <v>2435.89</v>
      </c>
      <c r="I192" s="40">
        <f>[19]quote!D173</f>
        <v>-0.52646999999999999</v>
      </c>
      <c r="J192" s="9">
        <f t="shared" si="7"/>
        <v>-263.23500000000001</v>
      </c>
      <c r="M192" s="9"/>
      <c r="U192" s="12"/>
      <c r="V192" s="12"/>
      <c r="W192" s="16"/>
    </row>
    <row r="193" spans="1:23">
      <c r="A193" t="s">
        <v>187</v>
      </c>
      <c r="D193" s="13">
        <v>2444.4879999999998</v>
      </c>
      <c r="E193" s="18">
        <f t="shared" si="8"/>
        <v>2450.8879999999999</v>
      </c>
      <c r="I193" s="40">
        <f>[19]quote!D174</f>
        <v>-0.51831000000000005</v>
      </c>
      <c r="J193" s="9">
        <f t="shared" si="7"/>
        <v>-259.15500000000003</v>
      </c>
      <c r="M193" s="9"/>
      <c r="U193" s="12"/>
      <c r="V193" s="12"/>
      <c r="W193" s="16"/>
    </row>
    <row r="194" spans="1:23">
      <c r="A194" t="s">
        <v>188</v>
      </c>
      <c r="D194" s="13">
        <v>2459.4899999999998</v>
      </c>
      <c r="E194" s="18">
        <f t="shared" si="8"/>
        <v>2465.89</v>
      </c>
      <c r="I194" s="40">
        <f>[19]quote!D175</f>
        <v>-0.52217999999999998</v>
      </c>
      <c r="J194" s="9">
        <f t="shared" si="7"/>
        <v>-261.08999999999997</v>
      </c>
      <c r="M194" s="9"/>
      <c r="U194" s="12"/>
      <c r="V194" s="12"/>
      <c r="W194" s="16"/>
    </row>
    <row r="195" spans="1:23">
      <c r="A195" t="s">
        <v>189</v>
      </c>
      <c r="D195" s="13">
        <v>2474.4879999999998</v>
      </c>
      <c r="E195" s="18">
        <f t="shared" si="8"/>
        <v>2480.8879999999999</v>
      </c>
      <c r="I195" s="40">
        <f>[19]quote!D176</f>
        <v>-0.52322000000000002</v>
      </c>
      <c r="J195" s="9">
        <f t="shared" si="7"/>
        <v>-261.61</v>
      </c>
      <c r="M195" s="9"/>
      <c r="U195" s="12"/>
      <c r="V195" s="12"/>
      <c r="W195" s="16"/>
    </row>
    <row r="196" spans="1:23">
      <c r="A196" t="s">
        <v>190</v>
      </c>
      <c r="D196" s="16">
        <v>2489.4899999999998</v>
      </c>
      <c r="E196" s="18">
        <f t="shared" si="8"/>
        <v>2495.89</v>
      </c>
      <c r="I196" s="40">
        <f>[19]quote!D177</f>
        <v>-0.53373000000000004</v>
      </c>
      <c r="J196" s="9">
        <f t="shared" si="7"/>
        <v>-266.86500000000001</v>
      </c>
      <c r="M196" s="9"/>
      <c r="U196" s="12"/>
      <c r="V196" s="12"/>
      <c r="W196" s="16"/>
    </row>
    <row r="197" spans="1:23">
      <c r="A197" t="s">
        <v>191</v>
      </c>
      <c r="D197" s="16">
        <v>2504.4879999999998</v>
      </c>
      <c r="E197" s="18">
        <f t="shared" si="8"/>
        <v>2510.8879999999999</v>
      </c>
      <c r="I197" s="40">
        <f>[19]quote!D178</f>
        <v>-0.51953000000000005</v>
      </c>
      <c r="J197" s="9">
        <f t="shared" si="7"/>
        <v>-259.76500000000004</v>
      </c>
      <c r="M197" s="9"/>
      <c r="U197" s="12"/>
      <c r="V197" s="12"/>
      <c r="W197" s="16"/>
    </row>
    <row r="198" spans="1:23">
      <c r="A198" t="s">
        <v>192</v>
      </c>
      <c r="D198" s="16">
        <v>2519.4960000000001</v>
      </c>
      <c r="E198" s="18">
        <f t="shared" si="8"/>
        <v>2525.8960000000002</v>
      </c>
      <c r="G198" s="29"/>
      <c r="I198" s="40">
        <f>[19]quote!D179</f>
        <v>-0.54171000000000002</v>
      </c>
      <c r="J198" s="9">
        <f t="shared" si="7"/>
        <v>-270.85500000000002</v>
      </c>
      <c r="M198" s="9"/>
      <c r="U198" s="12"/>
      <c r="V198" s="12"/>
      <c r="W198" s="16"/>
    </row>
    <row r="199" spans="1:23">
      <c r="A199" t="s">
        <v>193</v>
      </c>
      <c r="D199" s="16">
        <v>2534.4870000000001</v>
      </c>
      <c r="E199" s="18">
        <f t="shared" si="8"/>
        <v>2540.8870000000002</v>
      </c>
      <c r="G199" s="29"/>
      <c r="I199" s="40">
        <f>[19]quote!D180</f>
        <v>-0.53807000000000005</v>
      </c>
      <c r="J199" s="9">
        <f t="shared" si="7"/>
        <v>-269.03500000000003</v>
      </c>
      <c r="M199" s="9"/>
      <c r="U199" s="12"/>
      <c r="V199" s="12"/>
      <c r="W199" s="16"/>
    </row>
    <row r="200" spans="1:23">
      <c r="A200" t="s">
        <v>194</v>
      </c>
      <c r="D200" s="16">
        <v>2549.4810000000002</v>
      </c>
      <c r="E200" s="18">
        <f t="shared" si="8"/>
        <v>2555.8810000000003</v>
      </c>
      <c r="G200" s="29"/>
      <c r="I200" s="40">
        <f>[19]quote!D181</f>
        <v>-0.54322000000000004</v>
      </c>
      <c r="J200" s="9">
        <f t="shared" si="7"/>
        <v>-271.61</v>
      </c>
      <c r="M200" s="9"/>
      <c r="U200" s="12"/>
      <c r="V200" s="12"/>
      <c r="W200" s="16"/>
    </row>
    <row r="201" spans="1:23">
      <c r="A201" t="s">
        <v>195</v>
      </c>
      <c r="D201" s="16">
        <v>2564.4780000000001</v>
      </c>
      <c r="E201" s="18">
        <f t="shared" si="8"/>
        <v>2570.8780000000002</v>
      </c>
      <c r="G201" s="29"/>
      <c r="I201" s="40">
        <f>[19]quote!D182</f>
        <v>-0.52790999999999999</v>
      </c>
      <c r="J201" s="9">
        <f t="shared" si="7"/>
        <v>-263.95499999999998</v>
      </c>
      <c r="M201" s="9"/>
      <c r="U201" s="12"/>
      <c r="V201" s="12"/>
      <c r="W201" s="16"/>
    </row>
    <row r="202" spans="1:23">
      <c r="A202" t="s">
        <v>196</v>
      </c>
      <c r="D202" s="16">
        <v>2579.4940000000001</v>
      </c>
      <c r="E202" s="18">
        <f t="shared" si="8"/>
        <v>2585.8940000000002</v>
      </c>
      <c r="G202" s="29"/>
      <c r="I202" s="40">
        <f>[19]quote!D183</f>
        <v>-0.51722000000000001</v>
      </c>
      <c r="J202" s="9">
        <f t="shared" si="7"/>
        <v>-258.61</v>
      </c>
      <c r="M202" s="9"/>
      <c r="U202" s="12"/>
      <c r="V202" s="12"/>
      <c r="W202" s="16"/>
    </row>
    <row r="203" spans="1:23">
      <c r="A203" t="s">
        <v>197</v>
      </c>
      <c r="D203" s="13">
        <v>2594.4879999999998</v>
      </c>
      <c r="E203" s="18">
        <f t="shared" si="8"/>
        <v>2600.8879999999999</v>
      </c>
      <c r="G203" s="29"/>
      <c r="I203" s="40">
        <f>[19]quote!D184</f>
        <v>-0.51192000000000004</v>
      </c>
      <c r="J203" s="9">
        <f t="shared" si="7"/>
        <v>-255.96</v>
      </c>
      <c r="M203" s="9"/>
      <c r="U203" s="12"/>
      <c r="V203" s="12"/>
      <c r="W203" s="16"/>
    </row>
    <row r="204" spans="1:23">
      <c r="A204" t="s">
        <v>198</v>
      </c>
      <c r="D204" s="13">
        <v>2609.4810000000002</v>
      </c>
      <c r="E204" s="18">
        <f t="shared" si="8"/>
        <v>2615.8810000000003</v>
      </c>
      <c r="G204" s="29"/>
      <c r="I204" s="40">
        <f>[19]quote!D185</f>
        <v>-0.50819999999999999</v>
      </c>
      <c r="J204" s="9">
        <f t="shared" si="7"/>
        <v>-254.1</v>
      </c>
      <c r="M204" s="9"/>
      <c r="U204" s="12"/>
      <c r="V204" s="12"/>
      <c r="W204" s="16"/>
    </row>
    <row r="205" spans="1:23">
      <c r="A205" t="s">
        <v>199</v>
      </c>
      <c r="D205" s="16">
        <v>2624.4740000000002</v>
      </c>
      <c r="E205" s="18">
        <f t="shared" si="8"/>
        <v>2630.8740000000003</v>
      </c>
      <c r="G205" s="29"/>
      <c r="I205" s="40">
        <f>[19]quote!D186</f>
        <v>-0.49049999999999999</v>
      </c>
      <c r="J205" s="9">
        <f t="shared" si="7"/>
        <v>-245.25</v>
      </c>
      <c r="M205" s="9"/>
      <c r="U205" s="12"/>
      <c r="V205" s="12"/>
      <c r="W205" s="16"/>
    </row>
    <row r="206" spans="1:23">
      <c r="A206" t="s">
        <v>200</v>
      </c>
      <c r="D206" s="16">
        <v>2639.4969999999998</v>
      </c>
      <c r="E206" s="18">
        <f t="shared" si="8"/>
        <v>2645.8969999999999</v>
      </c>
      <c r="G206" s="29"/>
      <c r="I206" s="40">
        <f>[19]quote!D187</f>
        <v>-0.49506</v>
      </c>
      <c r="J206" s="9">
        <f t="shared" si="7"/>
        <v>-247.53</v>
      </c>
      <c r="M206" s="9"/>
      <c r="U206" s="12"/>
      <c r="V206" s="12"/>
      <c r="W206" s="16"/>
    </row>
    <row r="207" spans="1:23">
      <c r="A207" t="s">
        <v>201</v>
      </c>
      <c r="D207" s="16">
        <v>2654.4920000000002</v>
      </c>
      <c r="E207" s="18">
        <f t="shared" si="8"/>
        <v>2660.8920000000003</v>
      </c>
      <c r="G207" s="29"/>
      <c r="I207" s="40">
        <f>[19]quote!D188</f>
        <v>-0.48798000000000002</v>
      </c>
      <c r="J207" s="9">
        <f t="shared" si="7"/>
        <v>-243.99</v>
      </c>
      <c r="M207" s="9"/>
      <c r="U207" s="12"/>
      <c r="V207" s="12"/>
      <c r="W207" s="16"/>
    </row>
    <row r="208" spans="1:23">
      <c r="A208" t="s">
        <v>202</v>
      </c>
      <c r="D208" s="16">
        <v>2669.4870000000001</v>
      </c>
      <c r="E208" s="18">
        <f t="shared" si="8"/>
        <v>2675.8870000000002</v>
      </c>
      <c r="G208" s="29"/>
      <c r="I208" s="40">
        <f>[19]quote!D189</f>
        <v>-0.48773</v>
      </c>
      <c r="J208" s="9">
        <f t="shared" si="7"/>
        <v>-243.86500000000001</v>
      </c>
      <c r="M208" s="9"/>
      <c r="U208" s="12"/>
      <c r="V208" s="12"/>
      <c r="W208" s="16"/>
    </row>
    <row r="209" spans="1:23">
      <c r="A209" t="s">
        <v>203</v>
      </c>
      <c r="D209" s="16">
        <v>2684.4859999999999</v>
      </c>
      <c r="E209" s="18">
        <f t="shared" si="8"/>
        <v>2690.886</v>
      </c>
      <c r="G209" s="29"/>
      <c r="I209" s="40">
        <f>[19]quote!D190</f>
        <v>-0.49009000000000003</v>
      </c>
      <c r="J209" s="9">
        <f t="shared" si="7"/>
        <v>-245.04500000000002</v>
      </c>
      <c r="M209" s="9"/>
      <c r="U209" s="12"/>
      <c r="V209" s="12"/>
      <c r="W209" s="16"/>
    </row>
    <row r="210" spans="1:23">
      <c r="A210" t="s">
        <v>204</v>
      </c>
      <c r="B210" s="21"/>
      <c r="C210" s="21"/>
      <c r="D210" s="13">
        <v>2699.4960000000001</v>
      </c>
      <c r="E210" s="18">
        <f t="shared" si="8"/>
        <v>2705.8960000000002</v>
      </c>
      <c r="G210" s="30"/>
      <c r="I210" s="40">
        <f>[19]quote!D191</f>
        <v>-0.48787999999999998</v>
      </c>
      <c r="J210" s="9">
        <f t="shared" si="7"/>
        <v>-243.94</v>
      </c>
      <c r="M210" s="9"/>
      <c r="U210" s="12"/>
      <c r="V210" s="12"/>
      <c r="W210" s="16"/>
    </row>
    <row r="211" spans="1:23">
      <c r="A211" s="21" t="str">
        <f>A15</f>
        <v>GPS09N</v>
      </c>
      <c r="D211" s="17">
        <f>D15</f>
        <v>2701.5834</v>
      </c>
      <c r="E211" s="17">
        <f>D211+6.4</f>
        <v>2707.9834000000001</v>
      </c>
      <c r="G211" s="30"/>
      <c r="I211" s="43">
        <f>[19]quote!D192</f>
        <v>-0.48437999999999998</v>
      </c>
      <c r="J211" s="9">
        <f t="shared" si="7"/>
        <v>-242.19</v>
      </c>
      <c r="M211" s="9"/>
      <c r="U211" s="12"/>
      <c r="V211" s="12"/>
      <c r="W211" s="16"/>
    </row>
    <row r="212" spans="1:23">
      <c r="A212" t="s">
        <v>205</v>
      </c>
      <c r="D212" s="13">
        <v>2714.4920000000002</v>
      </c>
      <c r="E212" s="18">
        <f t="shared" si="8"/>
        <v>2720.8920000000003</v>
      </c>
      <c r="G212" s="29"/>
      <c r="I212" s="40">
        <f>[19]quote!D193</f>
        <v>-0.48280000000000001</v>
      </c>
      <c r="J212" s="9">
        <f t="shared" ref="J212:J234" si="9">I212*500</f>
        <v>-241.4</v>
      </c>
      <c r="M212" s="9"/>
      <c r="U212" s="12"/>
      <c r="V212" s="12"/>
      <c r="W212" s="16"/>
    </row>
    <row r="213" spans="1:23">
      <c r="A213" t="s">
        <v>206</v>
      </c>
      <c r="D213" s="13">
        <v>2729.49</v>
      </c>
      <c r="E213" s="18">
        <f t="shared" si="8"/>
        <v>2735.89</v>
      </c>
      <c r="G213" s="29"/>
      <c r="I213" s="40">
        <f>[19]quote!D194</f>
        <v>-0.48221000000000003</v>
      </c>
      <c r="J213" s="9">
        <f t="shared" si="9"/>
        <v>-241.10500000000002</v>
      </c>
      <c r="M213" s="9"/>
      <c r="U213" s="12"/>
      <c r="V213" s="12"/>
      <c r="W213" s="16"/>
    </row>
    <row r="214" spans="1:23">
      <c r="A214" t="s">
        <v>207</v>
      </c>
      <c r="D214" s="13">
        <v>2744.489</v>
      </c>
      <c r="E214" s="18">
        <f t="shared" ref="E214:E234" si="10">D214+6.4</f>
        <v>2750.8890000000001</v>
      </c>
      <c r="G214" s="29"/>
      <c r="I214" s="40">
        <f>[19]quote!D195</f>
        <v>-0.47199000000000002</v>
      </c>
      <c r="J214" s="9">
        <f t="shared" si="9"/>
        <v>-235.995</v>
      </c>
      <c r="M214" s="9"/>
      <c r="U214" s="12"/>
      <c r="V214" s="12"/>
      <c r="W214" s="16"/>
    </row>
    <row r="215" spans="1:23">
      <c r="A215" t="s">
        <v>208</v>
      </c>
      <c r="D215" s="13">
        <v>2759.4839999999999</v>
      </c>
      <c r="E215" s="18">
        <f t="shared" si="10"/>
        <v>2765.884</v>
      </c>
      <c r="G215" s="29"/>
      <c r="I215" s="40">
        <f>[19]quote!D196</f>
        <v>-0.47364000000000001</v>
      </c>
      <c r="J215" s="9">
        <f t="shared" si="9"/>
        <v>-236.82</v>
      </c>
      <c r="M215" s="9"/>
      <c r="U215" s="12"/>
      <c r="V215" s="12"/>
      <c r="W215" s="16"/>
    </row>
    <row r="216" spans="1:23">
      <c r="A216" t="s">
        <v>209</v>
      </c>
      <c r="D216" s="13">
        <v>2774.4769999999999</v>
      </c>
      <c r="E216" s="18">
        <f t="shared" si="10"/>
        <v>2780.877</v>
      </c>
      <c r="G216" s="29"/>
      <c r="I216" s="40">
        <f>[19]quote!D197</f>
        <v>-0.46975</v>
      </c>
      <c r="J216" s="9">
        <f t="shared" si="9"/>
        <v>-234.875</v>
      </c>
      <c r="M216" s="9"/>
      <c r="U216" s="12"/>
      <c r="V216" s="12"/>
      <c r="W216" s="16"/>
    </row>
    <row r="217" spans="1:23">
      <c r="A217" t="s">
        <v>210</v>
      </c>
      <c r="D217" s="13">
        <v>2789.4920000000002</v>
      </c>
      <c r="E217" s="18">
        <f t="shared" si="10"/>
        <v>2795.8920000000003</v>
      </c>
      <c r="G217" s="29"/>
      <c r="I217" s="40">
        <f>[19]quote!D198</f>
        <v>-0.46378999999999998</v>
      </c>
      <c r="J217" s="9">
        <f t="shared" si="9"/>
        <v>-231.89499999999998</v>
      </c>
      <c r="M217" s="9"/>
      <c r="U217" s="12"/>
      <c r="V217" s="12"/>
      <c r="W217" s="16"/>
    </row>
    <row r="218" spans="1:23">
      <c r="A218" t="s">
        <v>211</v>
      </c>
      <c r="D218" s="16">
        <v>2804.4839999999999</v>
      </c>
      <c r="E218" s="18">
        <f t="shared" si="10"/>
        <v>2810.884</v>
      </c>
      <c r="G218" s="29"/>
      <c r="I218" s="40">
        <f>[19]quote!D199</f>
        <v>-0.46894000000000002</v>
      </c>
      <c r="J218" s="9">
        <f t="shared" si="9"/>
        <v>-234.47</v>
      </c>
      <c r="M218" s="9"/>
      <c r="U218" s="12"/>
      <c r="V218" s="12"/>
      <c r="W218" s="16"/>
    </row>
    <row r="219" spans="1:23">
      <c r="A219" t="s">
        <v>212</v>
      </c>
      <c r="D219" s="13">
        <v>2819.4929999999999</v>
      </c>
      <c r="E219" s="18">
        <f t="shared" si="10"/>
        <v>2825.893</v>
      </c>
      <c r="I219" s="40">
        <f>[19]quote!D200</f>
        <v>-0.45617999999999997</v>
      </c>
      <c r="J219" s="9">
        <f t="shared" si="9"/>
        <v>-228.08999999999997</v>
      </c>
      <c r="M219" s="9"/>
      <c r="U219" s="12"/>
      <c r="V219" s="12"/>
      <c r="W219" s="16"/>
    </row>
    <row r="220" spans="1:23">
      <c r="A220" t="s">
        <v>213</v>
      </c>
      <c r="D220" s="13">
        <v>2834.491</v>
      </c>
      <c r="E220" s="18">
        <f t="shared" si="10"/>
        <v>2840.8910000000001</v>
      </c>
      <c r="I220" s="40">
        <f>[19]quote!D201</f>
        <v>-0.45490000000000003</v>
      </c>
      <c r="J220" s="9">
        <f t="shared" si="9"/>
        <v>-227.45000000000002</v>
      </c>
      <c r="M220" s="9"/>
      <c r="U220" s="12"/>
      <c r="V220" s="12"/>
      <c r="W220" s="16"/>
    </row>
    <row r="221" spans="1:23">
      <c r="A221" t="s">
        <v>214</v>
      </c>
      <c r="D221" s="13">
        <v>2849.5039999999999</v>
      </c>
      <c r="E221" s="18">
        <f t="shared" si="10"/>
        <v>2855.904</v>
      </c>
      <c r="I221" s="40">
        <f>[19]quote!D202</f>
        <v>-0.46007999999999999</v>
      </c>
      <c r="J221" s="9">
        <f t="shared" si="9"/>
        <v>-230.04</v>
      </c>
      <c r="M221" s="9"/>
      <c r="U221" s="12"/>
      <c r="V221" s="12"/>
      <c r="W221" s="16"/>
    </row>
    <row r="222" spans="1:23">
      <c r="A222" t="s">
        <v>215</v>
      </c>
      <c r="D222" s="13">
        <v>2864.4989999999998</v>
      </c>
      <c r="E222" s="18">
        <f t="shared" si="10"/>
        <v>2870.8989999999999</v>
      </c>
      <c r="I222" s="40">
        <f>[19]quote!D203</f>
        <v>-0.45408999999999999</v>
      </c>
      <c r="J222" s="9">
        <f t="shared" si="9"/>
        <v>-227.04499999999999</v>
      </c>
      <c r="M222" s="9"/>
      <c r="U222" s="12"/>
      <c r="V222" s="12"/>
      <c r="W222" s="16"/>
    </row>
    <row r="223" spans="1:23">
      <c r="A223" t="s">
        <v>216</v>
      </c>
      <c r="D223" s="13">
        <v>2879.4830000000002</v>
      </c>
      <c r="E223" s="18">
        <f t="shared" si="10"/>
        <v>2885.8830000000003</v>
      </c>
      <c r="I223" s="40">
        <f>[19]quote!D204</f>
        <v>-0.44383</v>
      </c>
      <c r="J223" s="9">
        <f t="shared" si="9"/>
        <v>-221.91499999999999</v>
      </c>
      <c r="M223" s="9"/>
      <c r="U223" s="12"/>
      <c r="V223" s="12"/>
      <c r="W223" s="16"/>
    </row>
    <row r="224" spans="1:23">
      <c r="A224" t="s">
        <v>217</v>
      </c>
      <c r="D224" s="13">
        <v>2894.462</v>
      </c>
      <c r="E224" s="18">
        <f t="shared" si="10"/>
        <v>2900.8620000000001</v>
      </c>
      <c r="I224" s="40">
        <f>[19]quote!D205</f>
        <v>-0.4496</v>
      </c>
      <c r="J224" s="9">
        <f t="shared" si="9"/>
        <v>-224.8</v>
      </c>
      <c r="M224" s="9"/>
      <c r="U224" s="12"/>
      <c r="V224" s="12"/>
      <c r="W224" s="16"/>
    </row>
    <row r="225" spans="1:23">
      <c r="A225" t="s">
        <v>218</v>
      </c>
      <c r="B225" s="21"/>
      <c r="C225" s="21"/>
      <c r="D225" s="13">
        <v>2909.4879999999998</v>
      </c>
      <c r="E225" s="18">
        <f t="shared" si="10"/>
        <v>2915.8879999999999</v>
      </c>
      <c r="I225" s="40">
        <f>[19]quote!D206</f>
        <v>-0.45008999999999999</v>
      </c>
      <c r="J225" s="9">
        <f t="shared" si="9"/>
        <v>-225.04499999999999</v>
      </c>
      <c r="M225" s="9"/>
      <c r="U225" s="12"/>
      <c r="V225" s="12"/>
      <c r="W225" s="16"/>
    </row>
    <row r="226" spans="1:23">
      <c r="A226" s="21" t="str">
        <f>A16</f>
        <v>GPS10N</v>
      </c>
      <c r="D226" s="17">
        <f>D16</f>
        <v>2911.6025</v>
      </c>
      <c r="E226" s="17">
        <f>D226+6.4</f>
        <v>2918.0025000000001</v>
      </c>
      <c r="G226" s="30"/>
      <c r="I226" s="43">
        <f>[19]quote!D207</f>
        <v>-0.44547999999999999</v>
      </c>
      <c r="J226" s="9">
        <f t="shared" si="9"/>
        <v>-222.73999999999998</v>
      </c>
      <c r="L226" s="40"/>
      <c r="M226" s="9"/>
      <c r="U226" s="12"/>
      <c r="V226" s="12"/>
      <c r="W226" s="16"/>
    </row>
    <row r="227" spans="1:23">
      <c r="A227" t="s">
        <v>219</v>
      </c>
      <c r="D227" s="13">
        <v>2924.4780000000001</v>
      </c>
      <c r="E227" s="18">
        <f t="shared" si="10"/>
        <v>2930.8780000000002</v>
      </c>
      <c r="I227" s="40">
        <f>[19]quote!D208</f>
        <v>-0.44973999999999997</v>
      </c>
      <c r="J227" s="9">
        <f t="shared" si="9"/>
        <v>-224.86999999999998</v>
      </c>
      <c r="M227" s="9"/>
      <c r="U227" s="12"/>
      <c r="V227" s="12"/>
      <c r="W227" s="16"/>
    </row>
    <row r="228" spans="1:23">
      <c r="A228" t="s">
        <v>220</v>
      </c>
      <c r="D228" s="13">
        <v>2939.4760000000001</v>
      </c>
      <c r="E228" s="18">
        <f t="shared" si="10"/>
        <v>2945.8760000000002</v>
      </c>
      <c r="I228" s="40">
        <f>[19]quote!D209</f>
        <v>-0.44525999999999999</v>
      </c>
      <c r="J228" s="9">
        <f t="shared" si="9"/>
        <v>-222.63</v>
      </c>
      <c r="M228" s="9"/>
      <c r="U228" s="12"/>
      <c r="V228" s="12"/>
      <c r="W228" s="16"/>
    </row>
    <row r="229" spans="1:23">
      <c r="A229" t="s">
        <v>221</v>
      </c>
      <c r="D229" s="13">
        <v>2954.4769999999999</v>
      </c>
      <c r="E229" s="18">
        <f t="shared" si="10"/>
        <v>2960.877</v>
      </c>
      <c r="I229" s="40">
        <f>[19]quote!D210</f>
        <v>-0.44888</v>
      </c>
      <c r="J229" s="9">
        <f t="shared" si="9"/>
        <v>-224.44</v>
      </c>
      <c r="M229" s="9"/>
      <c r="U229" s="12"/>
      <c r="V229" s="12"/>
      <c r="W229" s="16"/>
    </row>
    <row r="230" spans="1:23">
      <c r="A230" t="s">
        <v>222</v>
      </c>
      <c r="D230" s="16">
        <v>2969.4929999999999</v>
      </c>
      <c r="E230" s="18">
        <f t="shared" si="10"/>
        <v>2975.893</v>
      </c>
      <c r="I230" s="40">
        <f>[19]quote!D211</f>
        <v>-0.45939000000000002</v>
      </c>
      <c r="J230" s="9">
        <f t="shared" si="9"/>
        <v>-229.69500000000002</v>
      </c>
      <c r="M230" s="9"/>
      <c r="U230" s="12"/>
      <c r="V230" s="12"/>
      <c r="W230" s="16"/>
    </row>
    <row r="231" spans="1:23">
      <c r="A231" t="s">
        <v>223</v>
      </c>
      <c r="D231" s="16">
        <v>2984.482</v>
      </c>
      <c r="E231" s="18">
        <f t="shared" si="10"/>
        <v>2990.8820000000001</v>
      </c>
      <c r="I231" s="40">
        <f>[19]quote!D212</f>
        <v>-0.46006000000000002</v>
      </c>
      <c r="J231" s="9">
        <f t="shared" si="9"/>
        <v>-230.03</v>
      </c>
      <c r="U231" s="12"/>
      <c r="V231" s="12"/>
      <c r="W231" s="16"/>
    </row>
    <row r="232" spans="1:23">
      <c r="A232" t="s">
        <v>230</v>
      </c>
      <c r="D232" s="20">
        <v>2994.0230000000001</v>
      </c>
      <c r="E232" s="18">
        <f t="shared" si="10"/>
        <v>3000.4230000000002</v>
      </c>
      <c r="I232" s="40">
        <f>[19]quote!D213</f>
        <v>-6.0720000000000003E-2</v>
      </c>
      <c r="J232" s="9">
        <f t="shared" si="9"/>
        <v>-30.360000000000003</v>
      </c>
      <c r="U232" s="12"/>
      <c r="V232" s="12"/>
      <c r="W232" s="16"/>
    </row>
    <row r="233" spans="1:23">
      <c r="A233" t="s">
        <v>231</v>
      </c>
      <c r="D233" s="20">
        <v>3000.0030000000002</v>
      </c>
      <c r="E233" s="18">
        <f t="shared" si="10"/>
        <v>3006.4030000000002</v>
      </c>
      <c r="I233" s="40">
        <f>[19]quote!D214</f>
        <v>-7.3400000000000007E-2</v>
      </c>
      <c r="J233" s="9">
        <f t="shared" si="9"/>
        <v>-36.700000000000003</v>
      </c>
      <c r="U233" s="12"/>
      <c r="V233" s="12"/>
      <c r="W233" s="16"/>
    </row>
    <row r="234" spans="1:23">
      <c r="A234" t="s">
        <v>232</v>
      </c>
      <c r="D234">
        <v>3009.9969999999998</v>
      </c>
      <c r="E234" s="18">
        <f t="shared" si="10"/>
        <v>3016.3969999999999</v>
      </c>
      <c r="I234" s="40">
        <f>[19]quote!D215</f>
        <v>-6.7860000000000004E-2</v>
      </c>
      <c r="J234" s="9">
        <f t="shared" si="9"/>
        <v>-33.93</v>
      </c>
      <c r="U234" s="12"/>
      <c r="V234" s="12"/>
    </row>
    <row r="235" spans="1:23">
      <c r="A235" s="2"/>
      <c r="C235" s="2"/>
      <c r="D235" s="2"/>
      <c r="E235" s="2"/>
      <c r="G235" s="28"/>
      <c r="I235" s="40"/>
      <c r="J235" s="32"/>
      <c r="K235" s="33"/>
      <c r="L235" s="32"/>
      <c r="M235" s="33"/>
      <c r="N235" s="32"/>
      <c r="O235" s="34"/>
      <c r="P235" s="32"/>
      <c r="Q235" s="35"/>
    </row>
    <row r="236" spans="1:23">
      <c r="C236" s="1"/>
      <c r="I236" s="32"/>
      <c r="J236" s="32"/>
      <c r="K236" s="36"/>
      <c r="L236" s="32"/>
      <c r="M236" s="32"/>
      <c r="N236" s="32"/>
      <c r="O236" s="4"/>
      <c r="P236" s="32"/>
      <c r="Q236" s="32"/>
    </row>
    <row r="237" spans="1:23">
      <c r="C237" s="1"/>
      <c r="I237" s="32"/>
      <c r="J237" s="32"/>
      <c r="K237" s="36"/>
      <c r="L237" s="32"/>
      <c r="M237" s="32"/>
      <c r="N237" s="32"/>
      <c r="O237" s="4"/>
      <c r="P237" s="32"/>
      <c r="Q237" s="32"/>
    </row>
    <row r="238" spans="1:23">
      <c r="C238" s="1"/>
      <c r="I238" s="32"/>
      <c r="J238" s="32"/>
      <c r="K238" s="36"/>
      <c r="L238" s="32"/>
      <c r="M238" s="32"/>
      <c r="N238" s="32"/>
      <c r="O238" s="4"/>
      <c r="P238" s="32"/>
      <c r="Q238" s="32"/>
    </row>
    <row r="239" spans="1:23">
      <c r="C239" s="1"/>
      <c r="I239" s="32"/>
      <c r="J239" s="32"/>
      <c r="K239" s="36"/>
      <c r="L239" s="32"/>
      <c r="M239" s="32"/>
      <c r="N239" s="32"/>
      <c r="O239" s="4"/>
      <c r="P239" s="32"/>
      <c r="Q239" s="32"/>
    </row>
    <row r="240" spans="1:23">
      <c r="C240" s="1"/>
      <c r="I240" s="32"/>
      <c r="J240" s="32"/>
      <c r="K240" s="36"/>
      <c r="L240" s="32"/>
      <c r="M240" s="32"/>
      <c r="N240" s="32"/>
      <c r="O240" s="4"/>
      <c r="P240" s="32"/>
      <c r="Q240" s="32"/>
    </row>
    <row r="241" spans="1:17">
      <c r="C241" s="3"/>
      <c r="I241" s="32"/>
      <c r="J241" s="32"/>
      <c r="K241" s="36"/>
      <c r="L241" s="32"/>
      <c r="M241" s="32"/>
      <c r="N241" s="32"/>
      <c r="O241" s="4"/>
      <c r="P241" s="32"/>
      <c r="Q241" s="32"/>
    </row>
    <row r="242" spans="1:17">
      <c r="C242" s="3"/>
      <c r="I242" s="32"/>
      <c r="J242" s="32"/>
      <c r="K242" s="37"/>
      <c r="L242" s="32"/>
      <c r="M242" s="32"/>
      <c r="N242" s="32"/>
      <c r="O242" s="32"/>
      <c r="P242" s="32"/>
      <c r="Q242" s="32"/>
    </row>
    <row r="243" spans="1:17">
      <c r="I243" s="32"/>
      <c r="J243" s="32"/>
      <c r="K243" s="38"/>
      <c r="L243" s="32"/>
      <c r="M243" s="32"/>
      <c r="N243" s="32"/>
      <c r="O243" s="32"/>
      <c r="P243" s="32"/>
      <c r="Q243" s="32"/>
    </row>
    <row r="244" spans="1:17">
      <c r="I244" s="32"/>
      <c r="J244" s="32"/>
      <c r="K244" s="32"/>
      <c r="L244" s="32"/>
      <c r="M244" s="32"/>
      <c r="N244" s="32"/>
      <c r="O244" s="5"/>
      <c r="P244" s="32"/>
      <c r="Q244" s="6"/>
    </row>
    <row r="245" spans="1:17">
      <c r="I245" s="32"/>
      <c r="J245" s="32"/>
      <c r="K245" s="32"/>
      <c r="L245" s="32"/>
      <c r="M245" s="32"/>
      <c r="N245" s="32"/>
      <c r="O245" s="5"/>
      <c r="P245" s="32"/>
      <c r="Q245" s="6"/>
    </row>
    <row r="246" spans="1:17">
      <c r="I246" s="32"/>
      <c r="J246" s="32"/>
      <c r="K246" s="32"/>
      <c r="L246" s="32"/>
      <c r="M246" s="32"/>
      <c r="N246" s="32"/>
      <c r="O246" s="5"/>
      <c r="P246" s="32"/>
      <c r="Q246" s="6"/>
    </row>
    <row r="247" spans="1:17">
      <c r="I247" s="32"/>
      <c r="J247" s="32"/>
      <c r="K247" s="32"/>
      <c r="L247" s="32"/>
      <c r="M247" s="32"/>
      <c r="N247" s="32"/>
      <c r="O247" s="5"/>
      <c r="P247" s="32"/>
      <c r="Q247" s="6"/>
    </row>
    <row r="248" spans="1:17">
      <c r="I248" s="32"/>
      <c r="J248" s="32"/>
      <c r="K248" s="32"/>
      <c r="L248" s="32"/>
      <c r="M248" s="32"/>
      <c r="N248" s="32"/>
      <c r="O248" s="5"/>
      <c r="P248" s="32"/>
      <c r="Q248" s="6"/>
    </row>
    <row r="249" spans="1:17">
      <c r="I249" s="32"/>
      <c r="J249" s="32"/>
      <c r="K249" s="32"/>
      <c r="L249" s="32"/>
      <c r="M249" s="32"/>
      <c r="N249" s="32"/>
      <c r="O249" s="5"/>
      <c r="P249" s="32"/>
      <c r="Q249" s="6"/>
    </row>
    <row r="250" spans="1:17">
      <c r="I250" s="32"/>
      <c r="J250" s="32"/>
      <c r="K250" s="32"/>
      <c r="L250" s="32"/>
      <c r="M250" s="32"/>
      <c r="N250" s="32"/>
      <c r="O250" s="5"/>
      <c r="P250" s="32"/>
      <c r="Q250" s="6"/>
    </row>
    <row r="251" spans="1:17">
      <c r="I251" s="32"/>
      <c r="J251" s="32"/>
      <c r="K251" s="32"/>
      <c r="L251" s="32"/>
      <c r="M251" s="32"/>
      <c r="N251" s="32"/>
      <c r="O251" s="5"/>
      <c r="P251" s="32"/>
      <c r="Q251" s="6"/>
    </row>
    <row r="252" spans="1:17">
      <c r="I252" s="32"/>
      <c r="J252" s="32"/>
      <c r="K252" s="32"/>
      <c r="L252" s="32"/>
      <c r="M252" s="32"/>
      <c r="N252" s="32"/>
      <c r="O252" s="5"/>
      <c r="P252" s="32"/>
      <c r="Q252" s="6"/>
    </row>
    <row r="253" spans="1:17">
      <c r="I253" s="32"/>
      <c r="J253" s="32"/>
      <c r="K253" s="32"/>
      <c r="L253" s="32"/>
      <c r="M253" s="32"/>
      <c r="N253" s="32"/>
      <c r="O253" s="5"/>
      <c r="P253" s="32"/>
      <c r="Q253" s="6"/>
    </row>
    <row r="254" spans="1:17">
      <c r="I254" s="32"/>
      <c r="J254" s="32"/>
      <c r="K254" s="32"/>
      <c r="L254" s="32"/>
      <c r="M254" s="32"/>
      <c r="N254" s="32"/>
      <c r="O254" s="5"/>
      <c r="P254" s="32"/>
      <c r="Q254" s="6"/>
    </row>
    <row r="255" spans="1:17">
      <c r="I255" s="32"/>
      <c r="J255" s="32"/>
      <c r="K255" s="32"/>
      <c r="L255" s="32"/>
      <c r="M255" s="32"/>
      <c r="N255" s="32"/>
      <c r="O255" s="32"/>
      <c r="P255" s="32"/>
      <c r="Q255" s="32"/>
    </row>
    <row r="256" spans="1:17">
      <c r="A256" s="2"/>
      <c r="C256" s="2"/>
      <c r="D256" s="2"/>
      <c r="E256" s="2"/>
      <c r="G256" s="28"/>
      <c r="I256" s="33"/>
      <c r="J256" s="32"/>
      <c r="K256" s="33"/>
      <c r="L256" s="32"/>
      <c r="M256" s="33"/>
      <c r="N256" s="32"/>
      <c r="O256" s="34"/>
      <c r="P256" s="32"/>
      <c r="Q256" s="35"/>
    </row>
    <row r="257" spans="3:17">
      <c r="C257" s="1"/>
      <c r="I257" s="32"/>
      <c r="J257" s="32"/>
      <c r="K257" s="36"/>
      <c r="L257" s="32"/>
      <c r="M257" s="32"/>
      <c r="N257" s="32"/>
      <c r="O257" s="4"/>
      <c r="P257" s="32"/>
      <c r="Q257" s="32"/>
    </row>
    <row r="258" spans="3:17">
      <c r="C258" s="1"/>
      <c r="I258" s="32"/>
      <c r="J258" s="32"/>
      <c r="K258" s="36"/>
      <c r="L258" s="32"/>
      <c r="M258" s="32"/>
      <c r="N258" s="32"/>
      <c r="O258" s="4"/>
      <c r="P258" s="32"/>
      <c r="Q258" s="32"/>
    </row>
    <row r="259" spans="3:17">
      <c r="C259" s="1"/>
      <c r="I259" s="32"/>
      <c r="J259" s="32"/>
      <c r="K259" s="36"/>
      <c r="L259" s="32"/>
      <c r="M259" s="32"/>
      <c r="N259" s="32"/>
      <c r="O259" s="4"/>
      <c r="P259" s="32"/>
      <c r="Q259" s="32"/>
    </row>
    <row r="260" spans="3:17">
      <c r="C260" s="1"/>
      <c r="I260" s="32"/>
      <c r="J260" s="32"/>
      <c r="K260" s="36"/>
      <c r="L260" s="32"/>
      <c r="M260" s="32"/>
      <c r="N260" s="32"/>
      <c r="O260" s="4"/>
      <c r="P260" s="32"/>
      <c r="Q260" s="32"/>
    </row>
    <row r="261" spans="3:17">
      <c r="C261" s="1"/>
      <c r="I261" s="32"/>
      <c r="J261" s="32"/>
      <c r="K261" s="36"/>
      <c r="L261" s="32"/>
      <c r="M261" s="32"/>
      <c r="N261" s="32"/>
      <c r="O261" s="4"/>
      <c r="P261" s="32"/>
      <c r="Q261" s="32"/>
    </row>
    <row r="262" spans="3:17">
      <c r="C262" s="1"/>
      <c r="I262" s="32"/>
      <c r="J262" s="32"/>
      <c r="K262" s="38"/>
      <c r="L262" s="32"/>
      <c r="M262" s="32"/>
      <c r="N262" s="32"/>
      <c r="O262" s="32"/>
      <c r="P262" s="32"/>
      <c r="Q262" s="32"/>
    </row>
    <row r="263" spans="3:17">
      <c r="C263" s="3"/>
      <c r="I263" s="32"/>
      <c r="J263" s="32"/>
      <c r="K263" s="38"/>
      <c r="L263" s="32"/>
      <c r="M263" s="32"/>
      <c r="N263" s="32"/>
      <c r="O263" s="32"/>
      <c r="P263" s="32"/>
      <c r="Q263" s="32"/>
    </row>
    <row r="264" spans="3:17">
      <c r="C264" s="3"/>
      <c r="I264" s="32"/>
      <c r="J264" s="32"/>
      <c r="K264" s="32"/>
      <c r="L264" s="32"/>
      <c r="M264" s="32"/>
      <c r="N264" s="32"/>
      <c r="O264" s="32"/>
      <c r="P264" s="32"/>
      <c r="Q264" s="32"/>
    </row>
    <row r="265" spans="3:17">
      <c r="I265" s="32"/>
      <c r="J265" s="32"/>
      <c r="K265" s="32"/>
      <c r="L265" s="32"/>
      <c r="M265" s="32"/>
      <c r="N265" s="32"/>
      <c r="O265" s="5"/>
      <c r="P265" s="32"/>
      <c r="Q265" s="6"/>
    </row>
    <row r="266" spans="3:17">
      <c r="I266" s="32"/>
      <c r="J266" s="32"/>
      <c r="K266" s="32"/>
      <c r="L266" s="32"/>
      <c r="M266" s="32"/>
      <c r="N266" s="32"/>
      <c r="O266" s="5"/>
      <c r="P266" s="32"/>
      <c r="Q266" s="6"/>
    </row>
    <row r="267" spans="3:17">
      <c r="I267" s="32"/>
      <c r="J267" s="32"/>
      <c r="K267" s="32"/>
      <c r="L267" s="32"/>
      <c r="M267" s="32"/>
      <c r="N267" s="32"/>
      <c r="O267" s="5"/>
      <c r="P267" s="32"/>
      <c r="Q267" s="6"/>
    </row>
    <row r="268" spans="3:17">
      <c r="I268" s="32"/>
      <c r="J268" s="32"/>
      <c r="K268" s="32"/>
      <c r="L268" s="32"/>
      <c r="M268" s="32"/>
      <c r="N268" s="32"/>
      <c r="O268" s="5"/>
      <c r="P268" s="32"/>
      <c r="Q268" s="6"/>
    </row>
    <row r="269" spans="3:17">
      <c r="I269" s="32"/>
      <c r="J269" s="32"/>
      <c r="K269" s="32"/>
      <c r="L269" s="32"/>
      <c r="M269" s="32"/>
      <c r="N269" s="32"/>
      <c r="O269" s="5"/>
      <c r="P269" s="32"/>
      <c r="Q269" s="6"/>
    </row>
    <row r="270" spans="3:17">
      <c r="I270" s="32"/>
      <c r="J270" s="32"/>
      <c r="K270" s="32"/>
      <c r="L270" s="32"/>
      <c r="M270" s="32"/>
      <c r="N270" s="32"/>
      <c r="O270" s="5"/>
      <c r="P270" s="32"/>
      <c r="Q270" s="6"/>
    </row>
    <row r="271" spans="3:17">
      <c r="I271" s="32"/>
      <c r="J271" s="32"/>
      <c r="K271" s="32"/>
      <c r="L271" s="32"/>
      <c r="M271" s="32"/>
      <c r="N271" s="32"/>
      <c r="O271" s="5"/>
      <c r="P271" s="32"/>
      <c r="Q271" s="6"/>
    </row>
    <row r="272" spans="3:17">
      <c r="I272" s="32"/>
      <c r="J272" s="32"/>
      <c r="K272" s="32"/>
      <c r="L272" s="32"/>
      <c r="M272" s="32"/>
      <c r="N272" s="32"/>
      <c r="O272" s="5"/>
      <c r="P272" s="32"/>
      <c r="Q272" s="6"/>
    </row>
    <row r="273" spans="1:17">
      <c r="I273" s="32"/>
      <c r="J273" s="32"/>
      <c r="K273" s="32"/>
      <c r="L273" s="32"/>
      <c r="M273" s="32"/>
      <c r="N273" s="32"/>
      <c r="O273" s="5"/>
      <c r="P273" s="32"/>
      <c r="Q273" s="6"/>
    </row>
    <row r="274" spans="1:17">
      <c r="I274" s="32"/>
      <c r="J274" s="32"/>
      <c r="K274" s="32"/>
      <c r="L274" s="32"/>
      <c r="M274" s="32"/>
      <c r="N274" s="32"/>
      <c r="O274" s="5"/>
      <c r="P274" s="32"/>
      <c r="Q274" s="6"/>
    </row>
    <row r="275" spans="1:17">
      <c r="I275" s="32"/>
      <c r="J275" s="32"/>
      <c r="K275" s="32"/>
      <c r="L275" s="32"/>
      <c r="M275" s="32"/>
      <c r="N275" s="32"/>
      <c r="O275" s="5"/>
      <c r="P275" s="32"/>
      <c r="Q275" s="6"/>
    </row>
    <row r="276" spans="1:17">
      <c r="I276" s="32"/>
      <c r="J276" s="32"/>
      <c r="K276" s="32"/>
      <c r="L276" s="32"/>
      <c r="M276" s="32"/>
      <c r="N276" s="32"/>
      <c r="O276" s="5"/>
      <c r="P276" s="32"/>
      <c r="Q276" s="6"/>
    </row>
    <row r="277" spans="1:17">
      <c r="I277" s="32"/>
      <c r="J277" s="32"/>
      <c r="K277" s="32"/>
      <c r="L277" s="32"/>
      <c r="M277" s="32"/>
      <c r="N277" s="32"/>
      <c r="O277" s="32"/>
      <c r="P277" s="32"/>
      <c r="Q277" s="32"/>
    </row>
    <row r="278" spans="1:17">
      <c r="A278" s="2"/>
      <c r="C278" s="2"/>
      <c r="D278" s="2"/>
      <c r="E278" s="2"/>
      <c r="G278" s="28"/>
      <c r="I278" s="33"/>
      <c r="J278" s="32"/>
      <c r="K278" s="33"/>
      <c r="L278" s="32"/>
      <c r="M278" s="33"/>
      <c r="N278" s="32"/>
      <c r="O278" s="34"/>
      <c r="P278" s="32"/>
      <c r="Q278" s="35"/>
    </row>
    <row r="279" spans="1:17">
      <c r="C279" s="1"/>
      <c r="I279" s="32"/>
      <c r="J279" s="32"/>
      <c r="K279" s="36"/>
      <c r="L279" s="32"/>
      <c r="M279" s="32"/>
      <c r="N279" s="32"/>
      <c r="O279" s="4"/>
      <c r="P279" s="32"/>
      <c r="Q279" s="32"/>
    </row>
    <row r="280" spans="1:17">
      <c r="C280" s="1"/>
      <c r="I280" s="32"/>
      <c r="J280" s="32"/>
      <c r="K280" s="36"/>
      <c r="L280" s="32"/>
      <c r="M280" s="32"/>
      <c r="N280" s="32"/>
      <c r="O280" s="4"/>
      <c r="P280" s="32"/>
      <c r="Q280" s="32"/>
    </row>
    <row r="281" spans="1:17">
      <c r="C281" s="1"/>
      <c r="I281" s="32"/>
      <c r="J281" s="32"/>
      <c r="K281" s="36"/>
      <c r="L281" s="32"/>
      <c r="M281" s="32"/>
      <c r="N281" s="32"/>
      <c r="O281" s="4"/>
      <c r="P281" s="32"/>
      <c r="Q281" s="32"/>
    </row>
    <row r="282" spans="1:17">
      <c r="C282" s="1"/>
      <c r="I282" s="32"/>
      <c r="J282" s="32"/>
      <c r="K282" s="36"/>
      <c r="L282" s="32"/>
      <c r="M282" s="32"/>
      <c r="N282" s="32"/>
      <c r="O282" s="4"/>
      <c r="P282" s="32"/>
      <c r="Q282" s="32"/>
    </row>
    <row r="283" spans="1:17">
      <c r="C283" s="1"/>
      <c r="I283" s="32"/>
      <c r="J283" s="32"/>
      <c r="K283" s="36"/>
      <c r="L283" s="32"/>
      <c r="M283" s="32"/>
      <c r="N283" s="32"/>
      <c r="O283" s="4"/>
      <c r="P283" s="32"/>
      <c r="Q283" s="32"/>
    </row>
    <row r="284" spans="1:17">
      <c r="C284" s="1"/>
      <c r="I284" s="32"/>
      <c r="J284" s="32"/>
      <c r="K284" s="37"/>
      <c r="L284" s="32"/>
      <c r="M284" s="32"/>
      <c r="N284" s="32"/>
      <c r="O284" s="4"/>
      <c r="P284" s="32"/>
      <c r="Q284" s="32"/>
    </row>
    <row r="285" spans="1:17">
      <c r="C285" s="1"/>
      <c r="I285" s="32"/>
      <c r="J285" s="32"/>
      <c r="K285" s="38"/>
      <c r="L285" s="32"/>
      <c r="M285" s="32"/>
      <c r="N285" s="32"/>
      <c r="O285" s="4"/>
      <c r="P285" s="32"/>
      <c r="Q285" s="32"/>
    </row>
    <row r="286" spans="1:17">
      <c r="C286" s="1"/>
      <c r="I286" s="32"/>
      <c r="J286" s="32"/>
      <c r="K286" s="32"/>
      <c r="L286" s="32"/>
      <c r="M286" s="32"/>
      <c r="N286" s="32"/>
      <c r="O286" s="32"/>
      <c r="P286" s="32"/>
      <c r="Q286" s="32"/>
    </row>
    <row r="287" spans="1:17">
      <c r="C287" s="3"/>
      <c r="I287" s="32"/>
      <c r="J287" s="32"/>
      <c r="K287" s="32"/>
      <c r="L287" s="32"/>
      <c r="M287" s="32"/>
      <c r="N287" s="32"/>
      <c r="O287" s="32"/>
      <c r="P287" s="32"/>
      <c r="Q287" s="6"/>
    </row>
    <row r="288" spans="1:17">
      <c r="C288" s="3"/>
      <c r="I288" s="32"/>
      <c r="J288" s="32"/>
      <c r="K288" s="32"/>
      <c r="L288" s="32"/>
      <c r="M288" s="32"/>
      <c r="N288" s="32"/>
      <c r="O288" s="32"/>
      <c r="P288" s="32"/>
      <c r="Q288" s="6"/>
    </row>
    <row r="289" spans="1:17">
      <c r="I289" s="32"/>
      <c r="J289" s="32"/>
      <c r="K289" s="32"/>
      <c r="L289" s="32"/>
      <c r="M289" s="32"/>
      <c r="N289" s="32"/>
      <c r="O289" s="5"/>
      <c r="P289" s="32"/>
      <c r="Q289" s="6"/>
    </row>
    <row r="290" spans="1:17">
      <c r="I290" s="32"/>
      <c r="J290" s="32"/>
      <c r="K290" s="32"/>
      <c r="L290" s="32"/>
      <c r="M290" s="32"/>
      <c r="N290" s="32"/>
      <c r="O290" s="5"/>
      <c r="P290" s="32"/>
      <c r="Q290" s="6"/>
    </row>
    <row r="291" spans="1:17">
      <c r="I291" s="32"/>
      <c r="J291" s="32"/>
      <c r="K291" s="32"/>
      <c r="L291" s="32"/>
      <c r="M291" s="32"/>
      <c r="N291" s="32"/>
      <c r="O291" s="5"/>
      <c r="P291" s="32"/>
      <c r="Q291" s="6"/>
    </row>
    <row r="292" spans="1:17">
      <c r="I292" s="32"/>
      <c r="J292" s="32"/>
      <c r="K292" s="32"/>
      <c r="L292" s="32"/>
      <c r="M292" s="32"/>
      <c r="N292" s="32"/>
      <c r="O292" s="5"/>
      <c r="P292" s="32"/>
      <c r="Q292" s="6"/>
    </row>
    <row r="293" spans="1:17">
      <c r="I293" s="32"/>
      <c r="J293" s="32"/>
      <c r="K293" s="32"/>
      <c r="L293" s="32"/>
      <c r="M293" s="32"/>
      <c r="N293" s="32"/>
      <c r="O293" s="5"/>
      <c r="P293" s="32"/>
      <c r="Q293" s="6"/>
    </row>
    <row r="294" spans="1:17">
      <c r="I294" s="32"/>
      <c r="J294" s="32"/>
      <c r="K294" s="32"/>
      <c r="L294" s="32"/>
      <c r="M294" s="32"/>
      <c r="N294" s="32"/>
      <c r="O294" s="5"/>
      <c r="P294" s="32"/>
      <c r="Q294" s="6"/>
    </row>
    <row r="295" spans="1:17">
      <c r="I295" s="32"/>
      <c r="J295" s="32"/>
      <c r="K295" s="32"/>
      <c r="L295" s="32"/>
      <c r="M295" s="32"/>
      <c r="N295" s="32"/>
      <c r="O295" s="5"/>
      <c r="P295" s="32"/>
      <c r="Q295" s="6"/>
    </row>
    <row r="296" spans="1:17">
      <c r="I296" s="32"/>
      <c r="J296" s="32"/>
      <c r="K296" s="32"/>
      <c r="L296" s="32"/>
      <c r="M296" s="32"/>
      <c r="N296" s="32"/>
      <c r="O296" s="5"/>
      <c r="P296" s="32"/>
      <c r="Q296" s="6"/>
    </row>
    <row r="297" spans="1:17">
      <c r="I297" s="32"/>
      <c r="J297" s="32"/>
      <c r="K297" s="32"/>
      <c r="L297" s="32"/>
      <c r="M297" s="32"/>
      <c r="N297" s="32"/>
      <c r="O297" s="32"/>
      <c r="P297" s="32"/>
      <c r="Q297" s="32"/>
    </row>
    <row r="298" spans="1:17">
      <c r="A298" s="2"/>
      <c r="C298" s="2"/>
      <c r="D298" s="2"/>
      <c r="E298" s="2"/>
      <c r="G298" s="28"/>
      <c r="I298" s="33"/>
      <c r="J298" s="32"/>
      <c r="K298" s="33"/>
      <c r="L298" s="32"/>
      <c r="M298" s="33"/>
      <c r="N298" s="32"/>
      <c r="O298" s="34"/>
      <c r="P298" s="32"/>
      <c r="Q298" s="35"/>
    </row>
    <row r="299" spans="1:17">
      <c r="C299" s="1"/>
      <c r="I299" s="32"/>
      <c r="J299" s="32"/>
      <c r="K299" s="36"/>
      <c r="L299" s="32"/>
      <c r="M299" s="32"/>
      <c r="N299" s="32"/>
      <c r="O299" s="4"/>
      <c r="P299" s="32"/>
      <c r="Q299" s="32"/>
    </row>
    <row r="300" spans="1:17">
      <c r="C300" s="1"/>
      <c r="I300" s="32"/>
      <c r="J300" s="32"/>
      <c r="K300" s="36"/>
      <c r="L300" s="32"/>
      <c r="M300" s="32"/>
      <c r="N300" s="32"/>
      <c r="O300" s="4"/>
      <c r="P300" s="32"/>
      <c r="Q300" s="32"/>
    </row>
    <row r="301" spans="1:17">
      <c r="C301" s="1"/>
      <c r="I301" s="32"/>
      <c r="J301" s="32"/>
      <c r="K301" s="36"/>
      <c r="L301" s="32"/>
      <c r="M301" s="32"/>
      <c r="N301" s="32"/>
      <c r="O301" s="4"/>
      <c r="P301" s="32"/>
      <c r="Q301" s="32"/>
    </row>
    <row r="302" spans="1:17">
      <c r="C302" s="1"/>
      <c r="I302" s="32"/>
      <c r="J302" s="32"/>
      <c r="K302" s="36"/>
      <c r="L302" s="32"/>
      <c r="M302" s="32"/>
      <c r="N302" s="32"/>
      <c r="O302" s="4"/>
      <c r="P302" s="32"/>
      <c r="Q302" s="32"/>
    </row>
    <row r="303" spans="1:17">
      <c r="C303" s="1"/>
      <c r="I303" s="32"/>
      <c r="J303" s="32"/>
      <c r="K303" s="36"/>
      <c r="L303" s="32"/>
      <c r="M303" s="32"/>
      <c r="N303" s="32"/>
      <c r="O303" s="4"/>
      <c r="P303" s="32"/>
      <c r="Q303" s="32"/>
    </row>
    <row r="304" spans="1:17">
      <c r="C304" s="3"/>
      <c r="I304" s="32"/>
      <c r="J304" s="32"/>
      <c r="K304" s="38"/>
      <c r="L304" s="32"/>
      <c r="M304" s="32"/>
      <c r="N304" s="32"/>
      <c r="O304" s="32"/>
      <c r="P304" s="32"/>
      <c r="Q304" s="32"/>
    </row>
    <row r="305" spans="3:17">
      <c r="C305" s="3"/>
      <c r="I305" s="32"/>
      <c r="J305" s="32"/>
      <c r="K305" s="38"/>
      <c r="L305" s="32"/>
      <c r="M305" s="32"/>
      <c r="N305" s="32"/>
      <c r="O305" s="32"/>
      <c r="P305" s="32"/>
      <c r="Q305" s="32"/>
    </row>
    <row r="306" spans="3:17">
      <c r="I306" s="32"/>
      <c r="J306" s="32"/>
      <c r="K306" s="32"/>
      <c r="L306" s="32"/>
      <c r="M306" s="32"/>
      <c r="N306" s="32"/>
      <c r="O306" s="5"/>
      <c r="P306" s="32"/>
      <c r="Q306" s="6"/>
    </row>
    <row r="307" spans="3:17">
      <c r="I307" s="32"/>
      <c r="J307" s="32"/>
      <c r="K307" s="32"/>
      <c r="L307" s="32"/>
      <c r="M307" s="32"/>
      <c r="N307" s="32"/>
      <c r="O307" s="5"/>
      <c r="P307" s="32"/>
      <c r="Q307" s="6"/>
    </row>
    <row r="308" spans="3:17">
      <c r="I308" s="32"/>
      <c r="J308" s="32"/>
      <c r="K308" s="32"/>
      <c r="L308" s="32"/>
      <c r="M308" s="32"/>
      <c r="N308" s="32"/>
      <c r="O308" s="5"/>
      <c r="P308" s="32"/>
      <c r="Q308" s="6"/>
    </row>
    <row r="309" spans="3:17">
      <c r="I309" s="32"/>
      <c r="J309" s="32"/>
      <c r="K309" s="32"/>
      <c r="L309" s="32"/>
      <c r="M309" s="32"/>
      <c r="N309" s="32"/>
      <c r="O309" s="5"/>
      <c r="P309" s="32"/>
      <c r="Q309" s="6"/>
    </row>
    <row r="310" spans="3:17">
      <c r="I310" s="32"/>
      <c r="J310" s="32"/>
      <c r="K310" s="32"/>
      <c r="L310" s="32"/>
      <c r="M310" s="32"/>
      <c r="N310" s="32"/>
      <c r="O310" s="5"/>
      <c r="P310" s="32"/>
      <c r="Q310" s="6"/>
    </row>
    <row r="311" spans="3:17">
      <c r="I311" s="32"/>
      <c r="J311" s="32"/>
      <c r="K311" s="32"/>
      <c r="L311" s="32"/>
      <c r="M311" s="32"/>
      <c r="N311" s="32"/>
      <c r="O311" s="5"/>
      <c r="P311" s="32"/>
      <c r="Q311" s="6"/>
    </row>
    <row r="312" spans="3:17">
      <c r="I312" s="32"/>
      <c r="J312" s="32"/>
      <c r="K312" s="32"/>
      <c r="L312" s="32"/>
      <c r="M312" s="32"/>
      <c r="N312" s="32"/>
      <c r="O312" s="5"/>
      <c r="P312" s="32"/>
      <c r="Q312" s="6"/>
    </row>
    <row r="313" spans="3:17">
      <c r="I313" s="32"/>
      <c r="J313" s="32"/>
      <c r="K313" s="32"/>
      <c r="L313" s="32"/>
      <c r="M313" s="32"/>
      <c r="N313" s="32"/>
      <c r="O313" s="5"/>
      <c r="P313" s="32"/>
      <c r="Q313" s="6"/>
    </row>
    <row r="314" spans="3:17">
      <c r="I314" s="32"/>
      <c r="J314" s="32"/>
      <c r="K314" s="32"/>
      <c r="L314" s="32"/>
      <c r="M314" s="32"/>
      <c r="N314" s="32"/>
      <c r="O314" s="5"/>
      <c r="P314" s="32"/>
      <c r="Q314" s="6"/>
    </row>
    <row r="315" spans="3:17">
      <c r="I315" s="32"/>
      <c r="J315" s="32"/>
      <c r="K315" s="32"/>
      <c r="L315" s="32"/>
      <c r="M315" s="32"/>
      <c r="N315" s="32"/>
      <c r="O315" s="5"/>
      <c r="P315" s="32"/>
      <c r="Q315" s="6"/>
    </row>
    <row r="316" spans="3:17">
      <c r="I316" s="32"/>
      <c r="J316" s="32"/>
      <c r="K316" s="32"/>
      <c r="L316" s="32"/>
      <c r="M316" s="32"/>
      <c r="N316" s="32"/>
      <c r="O316" s="5"/>
      <c r="P316" s="32"/>
      <c r="Q316" s="6"/>
    </row>
    <row r="317" spans="3:17">
      <c r="I317" s="32"/>
      <c r="J317" s="32"/>
      <c r="K317" s="32"/>
      <c r="L317" s="32"/>
      <c r="M317" s="32"/>
      <c r="N317" s="32"/>
      <c r="O317" s="5"/>
      <c r="P317" s="32"/>
      <c r="Q317" s="6"/>
    </row>
    <row r="318" spans="3:17">
      <c r="I318" s="32"/>
      <c r="J318" s="32"/>
      <c r="K318" s="32"/>
      <c r="L318" s="32"/>
      <c r="M318" s="32"/>
      <c r="N318" s="32"/>
      <c r="O318" s="5"/>
      <c r="P318" s="32"/>
      <c r="Q318" s="6"/>
    </row>
    <row r="319" spans="3:17">
      <c r="I319" s="32"/>
      <c r="J319" s="32"/>
      <c r="K319" s="32"/>
      <c r="L319" s="32"/>
      <c r="M319" s="32"/>
      <c r="N319" s="32"/>
      <c r="O319" s="5"/>
      <c r="P319" s="32"/>
      <c r="Q319" s="6"/>
    </row>
    <row r="320" spans="3:17">
      <c r="I320" s="32"/>
      <c r="J320" s="32"/>
      <c r="K320" s="32"/>
      <c r="L320" s="32"/>
      <c r="M320" s="32"/>
      <c r="N320" s="32"/>
      <c r="O320" s="5"/>
      <c r="P320" s="32"/>
      <c r="Q320" s="6"/>
    </row>
    <row r="321" spans="9:17">
      <c r="I321" s="32"/>
      <c r="J321" s="32"/>
      <c r="K321" s="32"/>
      <c r="L321" s="32"/>
      <c r="M321" s="32"/>
      <c r="N321" s="32"/>
      <c r="O321" s="32"/>
      <c r="P321" s="32"/>
      <c r="Q321" s="32"/>
    </row>
    <row r="322" spans="9:17">
      <c r="I322" s="32"/>
      <c r="J322" s="32"/>
      <c r="K322" s="32"/>
      <c r="L322" s="32"/>
      <c r="M322" s="32"/>
      <c r="N322" s="32"/>
      <c r="O322" s="32"/>
      <c r="P322" s="32"/>
      <c r="Q322" s="32"/>
    </row>
    <row r="323" spans="9:17">
      <c r="I323" s="32"/>
      <c r="J323" s="32"/>
      <c r="K323" s="32"/>
      <c r="L323" s="32"/>
      <c r="M323" s="32"/>
      <c r="N323" s="32"/>
      <c r="O323" s="32"/>
      <c r="P323" s="32"/>
      <c r="Q323" s="32"/>
    </row>
    <row r="324" spans="9:17">
      <c r="I324" s="32"/>
      <c r="J324" s="32"/>
      <c r="K324" s="32"/>
      <c r="L324" s="32"/>
      <c r="M324" s="32"/>
      <c r="N324" s="32"/>
      <c r="O324" s="32"/>
      <c r="P324" s="32"/>
      <c r="Q324" s="32"/>
    </row>
  </sheetData>
  <mergeCells count="1">
    <mergeCell ref="G17:I1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W324"/>
  <sheetViews>
    <sheetView workbookViewId="0">
      <selection activeCell="I134" sqref="I134"/>
    </sheetView>
  </sheetViews>
  <sheetFormatPr defaultRowHeight="12.75"/>
  <cols>
    <col min="1" max="1" width="10.85546875" customWidth="1"/>
    <col min="2" max="2" width="9.7109375" customWidth="1"/>
    <col min="3" max="3" width="6.5703125" customWidth="1"/>
    <col min="4" max="4" width="11.140625" customWidth="1"/>
    <col min="5" max="5" width="11.42578125" customWidth="1"/>
    <col min="6" max="6" width="3.7109375" customWidth="1"/>
    <col min="7" max="7" width="11.7109375" style="23" customWidth="1"/>
    <col min="8" max="8" width="2.7109375" customWidth="1"/>
    <col min="9" max="10" width="11.7109375" customWidth="1"/>
    <col min="11" max="11" width="2.7109375" customWidth="1"/>
    <col min="12" max="12" width="7.140625" customWidth="1"/>
    <col min="13" max="13" width="10.5703125" customWidth="1"/>
    <col min="14" max="14" width="3.7109375" customWidth="1"/>
    <col min="16" max="16" width="3.7109375" customWidth="1"/>
    <col min="17" max="17" width="7.140625" customWidth="1"/>
    <col min="18" max="18" width="3.7109375" customWidth="1"/>
  </cols>
  <sheetData>
    <row r="1" spans="1:13">
      <c r="A1" s="1" t="s">
        <v>241</v>
      </c>
      <c r="G1" s="23" t="s">
        <v>246</v>
      </c>
      <c r="M1" s="23" t="s">
        <v>250</v>
      </c>
    </row>
    <row r="2" spans="1:13">
      <c r="D2" s="11"/>
      <c r="E2" s="11"/>
      <c r="G2" s="23">
        <v>3.1999999999999999E-5</v>
      </c>
      <c r="M2" s="23">
        <v>2.5999999999999998E-5</v>
      </c>
    </row>
    <row r="3" spans="1:13">
      <c r="A3" s="7" t="s">
        <v>2</v>
      </c>
      <c r="B3" s="8" t="s">
        <v>3</v>
      </c>
      <c r="D3" s="10" t="s">
        <v>23</v>
      </c>
      <c r="E3" s="10" t="s">
        <v>5</v>
      </c>
      <c r="G3" s="102" t="s">
        <v>3</v>
      </c>
      <c r="I3" s="103" t="s">
        <v>3</v>
      </c>
    </row>
    <row r="4" spans="1:13">
      <c r="A4" s="7"/>
      <c r="B4" s="24" t="s">
        <v>4</v>
      </c>
      <c r="C4" s="25"/>
      <c r="D4" s="24" t="s">
        <v>4</v>
      </c>
      <c r="E4" s="24" t="s">
        <v>4</v>
      </c>
      <c r="G4" s="81" t="s">
        <v>248</v>
      </c>
      <c r="I4" s="104" t="s">
        <v>248</v>
      </c>
    </row>
    <row r="5" spans="1:13">
      <c r="B5" s="9"/>
      <c r="G5" s="81" t="s">
        <v>247</v>
      </c>
      <c r="I5" s="104" t="s">
        <v>249</v>
      </c>
    </row>
    <row r="6" spans="1:13">
      <c r="A6" s="21" t="s">
        <v>12</v>
      </c>
      <c r="B6" s="9">
        <f>G6+$M$2*E6</f>
        <v>51.746147373399999</v>
      </c>
      <c r="C6" s="23"/>
      <c r="D6" s="17">
        <v>91.575900000000004</v>
      </c>
      <c r="E6" s="17">
        <f>D6+6.4</f>
        <v>97.97590000000001</v>
      </c>
      <c r="G6" s="101">
        <v>51.743600000000001</v>
      </c>
      <c r="I6" s="100">
        <v>51.7438</v>
      </c>
      <c r="J6" s="9">
        <f>G6*500</f>
        <v>25871.8</v>
      </c>
    </row>
    <row r="7" spans="1:13">
      <c r="A7" s="21" t="s">
        <v>13</v>
      </c>
      <c r="B7" s="9">
        <f t="shared" ref="B7:B16" si="0">G7+$M$2*E7</f>
        <v>51.715207919400001</v>
      </c>
      <c r="D7" s="17">
        <f>D6+210.021</f>
        <v>301.59690000000001</v>
      </c>
      <c r="E7" s="17">
        <f t="shared" ref="E7:E16" si="1">D7+6.4</f>
        <v>307.99689999999998</v>
      </c>
      <c r="G7" s="101">
        <v>51.7072</v>
      </c>
      <c r="I7" s="100">
        <v>51.7074</v>
      </c>
      <c r="J7" s="9">
        <f t="shared" ref="J7:J16" si="2">G7*500</f>
        <v>25853.599999999999</v>
      </c>
    </row>
    <row r="8" spans="1:13">
      <c r="A8" s="21" t="s">
        <v>14</v>
      </c>
      <c r="B8" s="9">
        <f t="shared" si="0"/>
        <v>51.666707643800002</v>
      </c>
      <c r="D8" s="17">
        <f>D7+299.9894</f>
        <v>601.58629999999994</v>
      </c>
      <c r="E8" s="17">
        <f t="shared" si="1"/>
        <v>607.98629999999991</v>
      </c>
      <c r="G8" s="101">
        <v>51.6509</v>
      </c>
      <c r="I8" s="100">
        <v>51.651200000000003</v>
      </c>
      <c r="J8" s="9">
        <f t="shared" si="2"/>
        <v>25825.45</v>
      </c>
    </row>
    <row r="9" spans="1:13">
      <c r="A9" s="21" t="s">
        <v>15</v>
      </c>
      <c r="B9" s="9">
        <f t="shared" si="0"/>
        <v>51.603647773799999</v>
      </c>
      <c r="D9" s="17">
        <f>D8+240.005</f>
        <v>841.59129999999993</v>
      </c>
      <c r="E9" s="17">
        <f t="shared" si="1"/>
        <v>847.99129999999991</v>
      </c>
      <c r="G9" s="101">
        <v>51.581600000000002</v>
      </c>
      <c r="I9" s="100">
        <v>51.581499999999998</v>
      </c>
      <c r="J9" s="9">
        <f t="shared" si="2"/>
        <v>25790.799999999999</v>
      </c>
    </row>
    <row r="10" spans="1:13">
      <c r="A10" s="21" t="s">
        <v>16</v>
      </c>
      <c r="B10" s="9">
        <f t="shared" si="0"/>
        <v>51.590607820599999</v>
      </c>
      <c r="D10" s="17">
        <f>D9+360.0018</f>
        <v>1201.5931</v>
      </c>
      <c r="E10" s="17">
        <f t="shared" si="1"/>
        <v>1207.9931000000001</v>
      </c>
      <c r="G10" s="101">
        <v>51.559199999999997</v>
      </c>
      <c r="I10" s="100">
        <v>51.558500000000002</v>
      </c>
      <c r="J10" s="9">
        <f t="shared" si="2"/>
        <v>25779.599999999999</v>
      </c>
    </row>
    <row r="11" spans="1:13">
      <c r="A11" s="21" t="s">
        <v>17</v>
      </c>
      <c r="B11" s="9">
        <f t="shared" si="0"/>
        <v>51.5220479766</v>
      </c>
      <c r="D11" s="17">
        <f>D10+240.006</f>
        <v>1441.5991000000001</v>
      </c>
      <c r="E11" s="17">
        <f t="shared" si="1"/>
        <v>1447.9991000000002</v>
      </c>
      <c r="G11" s="101">
        <v>51.484400000000001</v>
      </c>
      <c r="I11" s="100">
        <v>51.4846</v>
      </c>
      <c r="J11" s="9">
        <f t="shared" si="2"/>
        <v>25742.2</v>
      </c>
    </row>
    <row r="12" spans="1:13">
      <c r="A12" s="21" t="s">
        <v>18</v>
      </c>
      <c r="B12" s="9">
        <f t="shared" si="0"/>
        <v>51.551027737400005</v>
      </c>
      <c r="D12" s="17">
        <f>D11+329.9908</f>
        <v>1771.5899000000002</v>
      </c>
      <c r="E12" s="17">
        <f t="shared" si="1"/>
        <v>1777.9899000000003</v>
      </c>
      <c r="G12" s="101">
        <v>51.504800000000003</v>
      </c>
      <c r="I12" s="100">
        <v>51.505099999999999</v>
      </c>
      <c r="J12" s="9">
        <f t="shared" si="2"/>
        <v>25752.400000000001</v>
      </c>
    </row>
    <row r="13" spans="1:13">
      <c r="A13" s="21" t="s">
        <v>19</v>
      </c>
      <c r="B13" s="9">
        <f t="shared" si="0"/>
        <v>51.5978076516</v>
      </c>
      <c r="D13" s="17">
        <f>D12+329.9967</f>
        <v>2101.5866000000001</v>
      </c>
      <c r="E13" s="17">
        <f t="shared" si="1"/>
        <v>2107.9866000000002</v>
      </c>
      <c r="G13" s="101">
        <v>51.542999999999999</v>
      </c>
      <c r="I13" s="100">
        <v>51.542999999999999</v>
      </c>
      <c r="J13" s="9">
        <f t="shared" si="2"/>
        <v>25771.5</v>
      </c>
    </row>
    <row r="14" spans="1:13">
      <c r="A14" s="21" t="s">
        <v>20</v>
      </c>
      <c r="B14" s="9">
        <f t="shared" si="0"/>
        <v>51.641407383800001</v>
      </c>
      <c r="D14" s="17">
        <f>D13+299.9897</f>
        <v>2401.5763000000002</v>
      </c>
      <c r="E14" s="17">
        <f t="shared" si="1"/>
        <v>2407.9763000000003</v>
      </c>
      <c r="G14" s="101">
        <v>51.578800000000001</v>
      </c>
      <c r="I14" s="100">
        <v>51.578699999999998</v>
      </c>
      <c r="J14" s="9">
        <f t="shared" si="2"/>
        <v>25789.4</v>
      </c>
    </row>
    <row r="15" spans="1:13">
      <c r="A15" s="21" t="s">
        <v>21</v>
      </c>
      <c r="B15" s="9">
        <f t="shared" si="0"/>
        <v>51.679007568400003</v>
      </c>
      <c r="D15" s="17">
        <f>D14+300.0071</f>
        <v>2701.5834</v>
      </c>
      <c r="E15" s="17">
        <f t="shared" si="1"/>
        <v>2707.9834000000001</v>
      </c>
      <c r="G15" s="101">
        <v>51.608600000000003</v>
      </c>
      <c r="I15" s="100">
        <v>51.609400000000001</v>
      </c>
      <c r="J15" s="9">
        <f t="shared" si="2"/>
        <v>25804.300000000003</v>
      </c>
    </row>
    <row r="16" spans="1:13">
      <c r="A16" s="21" t="s">
        <v>22</v>
      </c>
      <c r="B16" s="9">
        <f t="shared" si="0"/>
        <v>51.719668065</v>
      </c>
      <c r="D16" s="17">
        <f>D15+210.0191</f>
        <v>2911.6025</v>
      </c>
      <c r="E16" s="17">
        <f t="shared" si="1"/>
        <v>2918.0025000000001</v>
      </c>
      <c r="G16" s="101">
        <v>51.643799999999999</v>
      </c>
      <c r="I16" s="100">
        <v>51.644300000000001</v>
      </c>
      <c r="J16" s="9">
        <f t="shared" si="2"/>
        <v>25821.899999999998</v>
      </c>
    </row>
    <row r="17" spans="1:13" ht="25.5">
      <c r="B17" s="9"/>
      <c r="G17" s="141" t="s">
        <v>262</v>
      </c>
      <c r="H17" s="141"/>
      <c r="I17" s="141"/>
      <c r="J17" s="82" t="s">
        <v>8</v>
      </c>
    </row>
    <row r="18" spans="1:13">
      <c r="B18" s="9"/>
      <c r="G18" s="28" t="s">
        <v>239</v>
      </c>
      <c r="H18" s="23"/>
      <c r="I18" s="41" t="s">
        <v>240</v>
      </c>
      <c r="J18" s="2" t="s">
        <v>9</v>
      </c>
    </row>
    <row r="19" spans="1:13">
      <c r="B19" s="9"/>
      <c r="G19" s="26" t="s">
        <v>4</v>
      </c>
      <c r="I19" s="42" t="s">
        <v>4</v>
      </c>
      <c r="J19" s="24" t="s">
        <v>4</v>
      </c>
    </row>
    <row r="20" spans="1:13">
      <c r="A20" s="23" t="s">
        <v>237</v>
      </c>
      <c r="B20" s="23"/>
      <c r="C20" s="23"/>
      <c r="D20" s="93">
        <f>D21-1.808</f>
        <v>4.6020000000000003</v>
      </c>
      <c r="E20" s="94">
        <f>D20+6.4</f>
        <v>11.002000000000001</v>
      </c>
      <c r="I20" s="30"/>
      <c r="J20" s="9"/>
    </row>
    <row r="21" spans="1:13">
      <c r="A21" t="s">
        <v>24</v>
      </c>
      <c r="D21" s="67">
        <v>6.41</v>
      </c>
      <c r="E21" s="18">
        <f>D21+6.4</f>
        <v>12.81</v>
      </c>
      <c r="I21" s="40"/>
      <c r="J21" s="9"/>
    </row>
    <row r="22" spans="1:13">
      <c r="A22" t="s">
        <v>25</v>
      </c>
      <c r="D22" s="13">
        <v>14.494999999999999</v>
      </c>
      <c r="E22" s="18">
        <f t="shared" ref="E22:E85" si="3">D22+6.4</f>
        <v>20.895</v>
      </c>
      <c r="I22" s="40"/>
      <c r="J22" s="9"/>
    </row>
    <row r="23" spans="1:13">
      <c r="A23" t="s">
        <v>26</v>
      </c>
      <c r="D23" s="13">
        <v>29.550999999999998</v>
      </c>
      <c r="E23" s="18">
        <f t="shared" si="3"/>
        <v>35.951000000000001</v>
      </c>
      <c r="I23" s="30"/>
      <c r="J23" s="9"/>
    </row>
    <row r="24" spans="1:13">
      <c r="A24" t="s">
        <v>27</v>
      </c>
      <c r="D24" s="13">
        <v>44.484999999999999</v>
      </c>
      <c r="E24" s="18">
        <f t="shared" si="3"/>
        <v>50.884999999999998</v>
      </c>
      <c r="I24" s="40"/>
      <c r="J24" s="9"/>
    </row>
    <row r="25" spans="1:13">
      <c r="A25" t="s">
        <v>28</v>
      </c>
      <c r="D25" s="13">
        <v>59.493000000000002</v>
      </c>
      <c r="E25" s="18">
        <f t="shared" si="3"/>
        <v>65.893000000000001</v>
      </c>
      <c r="I25" s="40"/>
      <c r="J25" s="9"/>
    </row>
    <row r="26" spans="1:13">
      <c r="A26" t="s">
        <v>29</v>
      </c>
      <c r="D26" s="13">
        <v>74.492999999999995</v>
      </c>
      <c r="E26" s="18">
        <f t="shared" si="3"/>
        <v>80.893000000000001</v>
      </c>
      <c r="I26" s="40"/>
      <c r="J26" s="9"/>
    </row>
    <row r="27" spans="1:13">
      <c r="A27" t="s">
        <v>30</v>
      </c>
      <c r="B27" s="21"/>
      <c r="C27" s="21"/>
      <c r="D27" s="13">
        <v>89.504000000000005</v>
      </c>
      <c r="E27" s="18">
        <f t="shared" si="3"/>
        <v>95.904000000000011</v>
      </c>
      <c r="G27" s="30"/>
      <c r="I27" s="40"/>
      <c r="J27" s="9"/>
    </row>
    <row r="28" spans="1:13">
      <c r="A28" s="21" t="str">
        <f>A6</f>
        <v>GPS00N</v>
      </c>
      <c r="D28" s="17">
        <f>D6</f>
        <v>91.575900000000004</v>
      </c>
      <c r="E28" s="17">
        <f>D28+6.4</f>
        <v>97.97590000000001</v>
      </c>
      <c r="G28" s="30"/>
      <c r="I28" s="43"/>
      <c r="J28" s="9"/>
      <c r="M28" s="9"/>
    </row>
    <row r="29" spans="1:13">
      <c r="A29" t="s">
        <v>31</v>
      </c>
      <c r="D29" s="13">
        <v>104.509</v>
      </c>
      <c r="E29" s="18">
        <f t="shared" si="3"/>
        <v>110.90900000000001</v>
      </c>
      <c r="I29" s="40"/>
      <c r="J29" s="9"/>
      <c r="M29" s="9"/>
    </row>
    <row r="30" spans="1:13">
      <c r="A30" t="s">
        <v>32</v>
      </c>
      <c r="D30" s="13">
        <v>119.506</v>
      </c>
      <c r="E30" s="18">
        <f t="shared" si="3"/>
        <v>125.90600000000001</v>
      </c>
      <c r="I30" s="40"/>
      <c r="J30" s="9"/>
      <c r="M30" s="9"/>
    </row>
    <row r="31" spans="1:13">
      <c r="A31" t="s">
        <v>33</v>
      </c>
      <c r="D31" s="13">
        <v>134.482</v>
      </c>
      <c r="E31" s="18">
        <f t="shared" si="3"/>
        <v>140.88200000000001</v>
      </c>
      <c r="I31" s="40"/>
      <c r="J31" s="9"/>
      <c r="M31" s="9"/>
    </row>
    <row r="32" spans="1:13">
      <c r="A32" t="s">
        <v>34</v>
      </c>
      <c r="D32" s="13">
        <v>149.48599999999999</v>
      </c>
      <c r="E32" s="18">
        <f t="shared" si="3"/>
        <v>155.886</v>
      </c>
      <c r="I32" s="40"/>
      <c r="J32" s="9"/>
      <c r="M32" s="9"/>
    </row>
    <row r="33" spans="1:13">
      <c r="A33" t="s">
        <v>35</v>
      </c>
      <c r="D33" s="13">
        <v>164.48500000000001</v>
      </c>
      <c r="E33" s="18">
        <f t="shared" si="3"/>
        <v>170.88500000000002</v>
      </c>
      <c r="I33" s="40"/>
      <c r="J33" s="9"/>
      <c r="M33" s="9"/>
    </row>
    <row r="34" spans="1:13">
      <c r="A34" t="s">
        <v>36</v>
      </c>
      <c r="D34" s="16">
        <v>179.47900000000001</v>
      </c>
      <c r="E34" s="18">
        <f t="shared" si="3"/>
        <v>185.87900000000002</v>
      </c>
      <c r="I34" s="40"/>
      <c r="J34" s="9"/>
      <c r="M34" s="9"/>
    </row>
    <row r="35" spans="1:13">
      <c r="A35" t="s">
        <v>37</v>
      </c>
      <c r="D35" s="13">
        <v>194.5</v>
      </c>
      <c r="E35" s="18">
        <f t="shared" si="3"/>
        <v>200.9</v>
      </c>
      <c r="I35" s="40"/>
      <c r="J35" s="9"/>
      <c r="M35" s="9"/>
    </row>
    <row r="36" spans="1:13">
      <c r="A36" t="s">
        <v>38</v>
      </c>
      <c r="D36" s="13">
        <v>209.501</v>
      </c>
      <c r="E36" s="18">
        <f t="shared" si="3"/>
        <v>215.90100000000001</v>
      </c>
      <c r="I36" s="40"/>
      <c r="J36" s="9"/>
      <c r="M36" s="9"/>
    </row>
    <row r="37" spans="1:13">
      <c r="A37" t="s">
        <v>39</v>
      </c>
      <c r="D37" s="13">
        <v>224.48699999999999</v>
      </c>
      <c r="E37" s="18">
        <f t="shared" si="3"/>
        <v>230.887</v>
      </c>
      <c r="I37" s="40"/>
      <c r="J37" s="9"/>
      <c r="M37" s="9"/>
    </row>
    <row r="38" spans="1:13">
      <c r="A38" t="s">
        <v>40</v>
      </c>
      <c r="D38" s="13">
        <v>239.49199999999999</v>
      </c>
      <c r="E38" s="18">
        <f t="shared" si="3"/>
        <v>245.892</v>
      </c>
      <c r="I38" s="40"/>
      <c r="J38" s="9"/>
      <c r="M38" s="9"/>
    </row>
    <row r="39" spans="1:13">
      <c r="A39" t="s">
        <v>41</v>
      </c>
      <c r="D39" s="13">
        <v>254.49</v>
      </c>
      <c r="E39" s="18">
        <f t="shared" si="3"/>
        <v>260.89</v>
      </c>
      <c r="I39" s="40"/>
      <c r="J39" s="9"/>
      <c r="M39" s="9"/>
    </row>
    <row r="40" spans="1:13">
      <c r="A40" t="s">
        <v>42</v>
      </c>
      <c r="D40" s="13">
        <v>269.49900000000002</v>
      </c>
      <c r="E40" s="18">
        <f t="shared" si="3"/>
        <v>275.899</v>
      </c>
      <c r="I40" s="40"/>
      <c r="J40" s="9"/>
      <c r="M40" s="9"/>
    </row>
    <row r="41" spans="1:13">
      <c r="A41" t="s">
        <v>43</v>
      </c>
      <c r="D41" s="13">
        <v>284.49700000000001</v>
      </c>
      <c r="E41" s="18">
        <f t="shared" si="3"/>
        <v>290.89699999999999</v>
      </c>
      <c r="I41" s="40"/>
      <c r="J41" s="9"/>
      <c r="M41" s="9"/>
    </row>
    <row r="42" spans="1:13">
      <c r="A42" t="s">
        <v>44</v>
      </c>
      <c r="D42" s="13">
        <v>299.49400000000003</v>
      </c>
      <c r="E42" s="18">
        <f t="shared" si="3"/>
        <v>305.89400000000001</v>
      </c>
      <c r="G42" s="30"/>
      <c r="I42" s="40"/>
      <c r="J42" s="9"/>
      <c r="M42" s="9"/>
    </row>
    <row r="43" spans="1:13">
      <c r="A43" s="21" t="str">
        <f>A7</f>
        <v>GPS01N</v>
      </c>
      <c r="D43" s="17">
        <f>D7</f>
        <v>301.59690000000001</v>
      </c>
      <c r="E43" s="17">
        <f>D43+6.4</f>
        <v>307.99689999999998</v>
      </c>
      <c r="G43" s="30"/>
      <c r="I43" s="43"/>
      <c r="J43" s="9"/>
      <c r="M43" s="9"/>
    </row>
    <row r="44" spans="1:13">
      <c r="A44" t="s">
        <v>45</v>
      </c>
      <c r="D44" s="13">
        <v>314.49299999999999</v>
      </c>
      <c r="E44" s="18">
        <f t="shared" si="3"/>
        <v>320.89299999999997</v>
      </c>
      <c r="I44" s="40"/>
      <c r="J44" s="9"/>
      <c r="M44" s="9"/>
    </row>
    <row r="45" spans="1:13">
      <c r="A45" t="s">
        <v>46</v>
      </c>
      <c r="D45" s="13">
        <v>329.50200000000001</v>
      </c>
      <c r="E45" s="18">
        <f t="shared" si="3"/>
        <v>335.90199999999999</v>
      </c>
      <c r="I45" s="40"/>
      <c r="J45" s="9"/>
      <c r="M45" s="9"/>
    </row>
    <row r="46" spans="1:13">
      <c r="A46" t="s">
        <v>47</v>
      </c>
      <c r="D46" s="13">
        <v>344.49700000000001</v>
      </c>
      <c r="E46" s="18">
        <f t="shared" si="3"/>
        <v>350.89699999999999</v>
      </c>
      <c r="I46" s="40"/>
      <c r="J46" s="9"/>
      <c r="M46" s="9"/>
    </row>
    <row r="47" spans="1:13">
      <c r="A47" t="s">
        <v>48</v>
      </c>
      <c r="D47" s="13">
        <v>359.50400000000002</v>
      </c>
      <c r="E47" s="18">
        <f t="shared" si="3"/>
        <v>365.904</v>
      </c>
      <c r="I47" s="40"/>
      <c r="J47" s="9"/>
      <c r="M47" s="9"/>
    </row>
    <row r="48" spans="1:13">
      <c r="A48" t="s">
        <v>49</v>
      </c>
      <c r="D48" s="13">
        <v>374.49200000000002</v>
      </c>
      <c r="E48" s="18">
        <f t="shared" si="3"/>
        <v>380.892</v>
      </c>
      <c r="I48" s="40"/>
      <c r="J48" s="9"/>
      <c r="M48" s="9"/>
    </row>
    <row r="49" spans="1:13">
      <c r="A49" t="s">
        <v>50</v>
      </c>
      <c r="D49" s="13">
        <v>389.495</v>
      </c>
      <c r="E49" s="18">
        <f t="shared" si="3"/>
        <v>395.89499999999998</v>
      </c>
      <c r="I49" s="40"/>
      <c r="J49" s="9"/>
      <c r="M49" s="9"/>
    </row>
    <row r="50" spans="1:13">
      <c r="A50" t="s">
        <v>51</v>
      </c>
      <c r="D50" s="13">
        <v>404.49299999999999</v>
      </c>
      <c r="E50" s="18">
        <f t="shared" si="3"/>
        <v>410.89299999999997</v>
      </c>
      <c r="I50" s="40"/>
      <c r="J50" s="9"/>
      <c r="M50" s="9"/>
    </row>
    <row r="51" spans="1:13">
      <c r="A51" t="s">
        <v>52</v>
      </c>
      <c r="D51" s="13">
        <v>419.49299999999999</v>
      </c>
      <c r="E51" s="18">
        <f t="shared" si="3"/>
        <v>425.89299999999997</v>
      </c>
      <c r="G51" s="31"/>
      <c r="I51" s="40"/>
      <c r="J51" s="9"/>
      <c r="M51" s="9"/>
    </row>
    <row r="52" spans="1:13">
      <c r="A52" t="s">
        <v>53</v>
      </c>
      <c r="D52" s="13">
        <v>434.47</v>
      </c>
      <c r="E52" s="18">
        <f t="shared" si="3"/>
        <v>440.87</v>
      </c>
      <c r="G52" s="31"/>
      <c r="I52" s="40"/>
      <c r="J52" s="9"/>
      <c r="M52" s="9"/>
    </row>
    <row r="53" spans="1:13">
      <c r="A53" t="s">
        <v>54</v>
      </c>
      <c r="D53" s="13">
        <v>449.49599999999998</v>
      </c>
      <c r="E53" s="18">
        <f t="shared" si="3"/>
        <v>455.89599999999996</v>
      </c>
      <c r="G53" s="31"/>
      <c r="I53" s="40"/>
      <c r="J53" s="9"/>
      <c r="M53" s="9"/>
    </row>
    <row r="54" spans="1:13">
      <c r="A54" t="s">
        <v>55</v>
      </c>
      <c r="D54" s="16">
        <v>464.488</v>
      </c>
      <c r="E54" s="18">
        <f t="shared" si="3"/>
        <v>470.88799999999998</v>
      </c>
      <c r="G54" s="31"/>
      <c r="I54" s="40"/>
      <c r="J54" s="9"/>
      <c r="M54" s="9"/>
    </row>
    <row r="55" spans="1:13">
      <c r="A55" t="s">
        <v>56</v>
      </c>
      <c r="D55" s="13">
        <v>479.48099999999999</v>
      </c>
      <c r="E55" s="18">
        <f t="shared" si="3"/>
        <v>485.88099999999997</v>
      </c>
      <c r="G55" s="31"/>
      <c r="I55" s="40"/>
      <c r="J55" s="9"/>
      <c r="M55" s="9"/>
    </row>
    <row r="56" spans="1:13">
      <c r="A56" t="s">
        <v>57</v>
      </c>
      <c r="D56" s="13">
        <v>494.48500000000001</v>
      </c>
      <c r="E56" s="18">
        <f t="shared" si="3"/>
        <v>500.88499999999999</v>
      </c>
      <c r="G56" s="31"/>
      <c r="I56" s="40"/>
      <c r="J56" s="9"/>
      <c r="M56" s="9"/>
    </row>
    <row r="57" spans="1:13">
      <c r="A57" t="s">
        <v>58</v>
      </c>
      <c r="D57" s="13">
        <v>509.50200000000001</v>
      </c>
      <c r="E57" s="18">
        <f t="shared" si="3"/>
        <v>515.90200000000004</v>
      </c>
      <c r="G57" s="31"/>
      <c r="I57" s="40"/>
      <c r="J57" s="9"/>
      <c r="M57" s="9"/>
    </row>
    <row r="58" spans="1:13">
      <c r="A58" t="s">
        <v>59</v>
      </c>
      <c r="D58" s="13">
        <v>524.495</v>
      </c>
      <c r="E58" s="18">
        <f t="shared" si="3"/>
        <v>530.89499999999998</v>
      </c>
      <c r="G58" s="31"/>
      <c r="I58" s="40"/>
      <c r="J58" s="9"/>
      <c r="M58" s="9"/>
    </row>
    <row r="59" spans="1:13">
      <c r="A59" t="s">
        <v>60</v>
      </c>
      <c r="D59" s="13">
        <v>539.495</v>
      </c>
      <c r="E59" s="18">
        <f t="shared" si="3"/>
        <v>545.89499999999998</v>
      </c>
      <c r="G59" s="31"/>
      <c r="I59" s="40"/>
      <c r="J59" s="9"/>
      <c r="M59" s="9"/>
    </row>
    <row r="60" spans="1:13">
      <c r="A60" t="s">
        <v>61</v>
      </c>
      <c r="D60" s="13">
        <v>554.49199999999996</v>
      </c>
      <c r="E60" s="18">
        <f t="shared" si="3"/>
        <v>560.89199999999994</v>
      </c>
      <c r="G60" s="31"/>
      <c r="I60" s="40"/>
      <c r="J60" s="9"/>
      <c r="M60" s="9"/>
    </row>
    <row r="61" spans="1:13">
      <c r="A61" t="s">
        <v>62</v>
      </c>
      <c r="D61" s="13">
        <v>569.49599999999998</v>
      </c>
      <c r="E61" s="18">
        <f t="shared" si="3"/>
        <v>575.89599999999996</v>
      </c>
      <c r="G61" s="31"/>
      <c r="I61" s="40"/>
      <c r="J61" s="9"/>
      <c r="M61" s="9"/>
    </row>
    <row r="62" spans="1:13">
      <c r="A62" t="s">
        <v>63</v>
      </c>
      <c r="D62" s="13">
        <v>584.48800000000006</v>
      </c>
      <c r="E62" s="18">
        <f t="shared" si="3"/>
        <v>590.88800000000003</v>
      </c>
      <c r="G62" s="31"/>
      <c r="I62" s="40"/>
      <c r="J62" s="9"/>
      <c r="M62" s="9"/>
    </row>
    <row r="63" spans="1:13" s="21" customFormat="1">
      <c r="A63" t="s">
        <v>64</v>
      </c>
      <c r="D63" s="13">
        <v>599.49900000000002</v>
      </c>
      <c r="E63" s="18">
        <f t="shared" si="3"/>
        <v>605.899</v>
      </c>
      <c r="G63" s="30"/>
      <c r="I63" s="40"/>
      <c r="J63" s="9"/>
      <c r="M63" s="9"/>
    </row>
    <row r="64" spans="1:13">
      <c r="A64" s="21" t="str">
        <f>A8</f>
        <v>GPS02N</v>
      </c>
      <c r="D64" s="17">
        <f>D8</f>
        <v>601.58629999999994</v>
      </c>
      <c r="E64" s="17">
        <f>D64+6.4</f>
        <v>607.98629999999991</v>
      </c>
      <c r="G64" s="30"/>
      <c r="I64" s="43"/>
      <c r="J64" s="9"/>
      <c r="M64" s="9"/>
    </row>
    <row r="65" spans="1:13">
      <c r="A65" t="s">
        <v>65</v>
      </c>
      <c r="D65" s="13">
        <v>614.49</v>
      </c>
      <c r="E65" s="18">
        <f t="shared" si="3"/>
        <v>620.89</v>
      </c>
      <c r="G65" s="31"/>
      <c r="I65" s="40"/>
      <c r="J65" s="9"/>
      <c r="M65" s="9"/>
    </row>
    <row r="66" spans="1:13">
      <c r="A66" t="s">
        <v>66</v>
      </c>
      <c r="D66" s="13">
        <v>629.51599999999996</v>
      </c>
      <c r="E66" s="18">
        <f t="shared" si="3"/>
        <v>635.91599999999994</v>
      </c>
      <c r="G66" s="31"/>
      <c r="I66" s="40"/>
      <c r="J66" s="9"/>
      <c r="M66" s="9"/>
    </row>
    <row r="67" spans="1:13">
      <c r="A67" t="s">
        <v>67</v>
      </c>
      <c r="D67" s="13">
        <v>644.49099999999999</v>
      </c>
      <c r="E67" s="18">
        <f t="shared" si="3"/>
        <v>650.89099999999996</v>
      </c>
      <c r="G67" s="31"/>
      <c r="I67" s="40"/>
      <c r="J67" s="9"/>
      <c r="M67" s="9"/>
    </row>
    <row r="68" spans="1:13">
      <c r="A68" t="s">
        <v>68</v>
      </c>
      <c r="D68" s="13">
        <v>659.5</v>
      </c>
      <c r="E68" s="18">
        <f t="shared" si="3"/>
        <v>665.9</v>
      </c>
      <c r="G68" s="31"/>
      <c r="I68" s="40"/>
      <c r="J68" s="9"/>
      <c r="M68" s="9"/>
    </row>
    <row r="69" spans="1:13">
      <c r="A69" t="s">
        <v>69</v>
      </c>
      <c r="D69" s="13">
        <v>674.49699999999996</v>
      </c>
      <c r="E69" s="18">
        <f t="shared" si="3"/>
        <v>680.89699999999993</v>
      </c>
      <c r="G69" s="31"/>
      <c r="I69" s="40"/>
      <c r="J69" s="9"/>
      <c r="M69" s="9"/>
    </row>
    <row r="70" spans="1:13">
      <c r="A70" t="s">
        <v>70</v>
      </c>
      <c r="D70" s="13">
        <v>689.50599999999997</v>
      </c>
      <c r="E70" s="18">
        <f t="shared" si="3"/>
        <v>695.90599999999995</v>
      </c>
      <c r="G70" s="31"/>
      <c r="I70" s="40"/>
      <c r="J70" s="9"/>
      <c r="M70" s="9"/>
    </row>
    <row r="71" spans="1:13">
      <c r="A71" t="s">
        <v>71</v>
      </c>
      <c r="D71" s="13">
        <v>704.5</v>
      </c>
      <c r="E71" s="18">
        <f t="shared" si="3"/>
        <v>710.9</v>
      </c>
      <c r="G71" s="31"/>
      <c r="I71" s="40"/>
      <c r="J71" s="9"/>
      <c r="M71" s="9"/>
    </row>
    <row r="72" spans="1:13">
      <c r="A72" t="s">
        <v>72</v>
      </c>
      <c r="D72" s="13">
        <v>719.505</v>
      </c>
      <c r="E72" s="18">
        <f t="shared" si="3"/>
        <v>725.90499999999997</v>
      </c>
      <c r="G72" s="31"/>
      <c r="I72" s="40"/>
      <c r="J72" s="9"/>
      <c r="M72" s="9"/>
    </row>
    <row r="73" spans="1:13">
      <c r="A73" t="s">
        <v>73</v>
      </c>
      <c r="D73" s="13">
        <v>734.49699999999996</v>
      </c>
      <c r="E73" s="18">
        <f t="shared" si="3"/>
        <v>740.89699999999993</v>
      </c>
      <c r="G73" s="31"/>
      <c r="I73" s="40"/>
      <c r="J73" s="9"/>
      <c r="M73" s="9"/>
    </row>
    <row r="74" spans="1:13">
      <c r="A74" t="s">
        <v>74</v>
      </c>
      <c r="D74" s="13">
        <v>749.49699999999996</v>
      </c>
      <c r="E74" s="18">
        <f t="shared" si="3"/>
        <v>755.89699999999993</v>
      </c>
      <c r="G74" s="31"/>
      <c r="I74" s="40"/>
      <c r="J74" s="9"/>
      <c r="M74" s="9"/>
    </row>
    <row r="75" spans="1:13">
      <c r="A75" t="s">
        <v>75</v>
      </c>
      <c r="D75" s="16">
        <v>764.49199999999996</v>
      </c>
      <c r="E75" s="18">
        <f t="shared" si="3"/>
        <v>770.89199999999994</v>
      </c>
      <c r="I75" s="40"/>
      <c r="J75" s="9"/>
      <c r="M75" s="9"/>
    </row>
    <row r="76" spans="1:13">
      <c r="A76" t="s">
        <v>76</v>
      </c>
      <c r="D76" s="13">
        <v>779.49900000000002</v>
      </c>
      <c r="E76" s="18">
        <f t="shared" si="3"/>
        <v>785.899</v>
      </c>
      <c r="I76" s="40"/>
      <c r="J76" s="9"/>
      <c r="M76" s="9"/>
    </row>
    <row r="77" spans="1:13">
      <c r="A77" t="s">
        <v>77</v>
      </c>
      <c r="D77" s="13">
        <v>794.49699999999996</v>
      </c>
      <c r="E77" s="18">
        <f t="shared" si="3"/>
        <v>800.89699999999993</v>
      </c>
      <c r="I77" s="40"/>
      <c r="J77" s="9"/>
      <c r="M77" s="9"/>
    </row>
    <row r="78" spans="1:13">
      <c r="A78" t="s">
        <v>78</v>
      </c>
      <c r="D78" s="13">
        <v>809.51</v>
      </c>
      <c r="E78" s="18">
        <f t="shared" si="3"/>
        <v>815.91</v>
      </c>
      <c r="I78" s="40"/>
      <c r="J78" s="9"/>
      <c r="M78" s="9"/>
    </row>
    <row r="79" spans="1:13">
      <c r="A79" t="s">
        <v>79</v>
      </c>
      <c r="D79" s="13">
        <v>824.50099999999998</v>
      </c>
      <c r="E79" s="18">
        <f t="shared" si="3"/>
        <v>830.90099999999995</v>
      </c>
      <c r="I79" s="40"/>
      <c r="J79" s="9"/>
      <c r="M79" s="9"/>
    </row>
    <row r="80" spans="1:13">
      <c r="A80" t="s">
        <v>80</v>
      </c>
      <c r="D80" s="13">
        <v>839.51099999999997</v>
      </c>
      <c r="E80" s="18">
        <f t="shared" si="3"/>
        <v>845.91099999999994</v>
      </c>
      <c r="I80" s="40"/>
      <c r="J80" s="9"/>
      <c r="M80" s="9"/>
    </row>
    <row r="81" spans="1:23">
      <c r="A81" s="21" t="str">
        <f>A9</f>
        <v>GPS03N</v>
      </c>
      <c r="D81" s="17">
        <f>D9</f>
        <v>841.59129999999993</v>
      </c>
      <c r="E81" s="17">
        <f>D81+6.4</f>
        <v>847.99129999999991</v>
      </c>
      <c r="G81" s="30"/>
      <c r="I81" s="43"/>
      <c r="J81" s="9"/>
      <c r="M81" s="9"/>
    </row>
    <row r="82" spans="1:23">
      <c r="A82" t="s">
        <v>81</v>
      </c>
      <c r="D82" s="13">
        <v>854.50699999999995</v>
      </c>
      <c r="E82" s="18">
        <f t="shared" si="3"/>
        <v>860.90699999999993</v>
      </c>
      <c r="I82" s="40"/>
      <c r="J82" s="9"/>
      <c r="M82" s="9"/>
    </row>
    <row r="83" spans="1:23">
      <c r="A83" t="s">
        <v>82</v>
      </c>
      <c r="D83" s="13">
        <v>869.50599999999997</v>
      </c>
      <c r="E83" s="18">
        <f t="shared" si="3"/>
        <v>875.90599999999995</v>
      </c>
      <c r="I83" s="40"/>
      <c r="J83" s="9"/>
      <c r="M83" s="9"/>
    </row>
    <row r="84" spans="1:23" s="21" customFormat="1">
      <c r="A84" t="s">
        <v>83</v>
      </c>
      <c r="D84" s="13">
        <v>884.48800000000006</v>
      </c>
      <c r="E84" s="18">
        <f t="shared" si="3"/>
        <v>890.88800000000003</v>
      </c>
      <c r="G84" s="30"/>
      <c r="I84" s="40"/>
      <c r="J84" s="9"/>
      <c r="M84" s="9"/>
    </row>
    <row r="85" spans="1:23">
      <c r="A85" t="s">
        <v>84</v>
      </c>
      <c r="D85" s="13">
        <v>899.50400000000002</v>
      </c>
      <c r="E85" s="18">
        <f t="shared" si="3"/>
        <v>905.904</v>
      </c>
      <c r="I85" s="40"/>
      <c r="J85" s="9"/>
      <c r="M85" s="9"/>
      <c r="W85" s="13"/>
    </row>
    <row r="86" spans="1:23">
      <c r="A86" t="s">
        <v>85</v>
      </c>
      <c r="D86" s="13">
        <v>914.50300000000004</v>
      </c>
      <c r="E86" s="18">
        <f t="shared" ref="E86:E149" si="4">D86+6.4</f>
        <v>920.90300000000002</v>
      </c>
      <c r="I86" s="40"/>
      <c r="J86" s="9"/>
      <c r="M86" s="9"/>
      <c r="W86" s="13"/>
    </row>
    <row r="87" spans="1:23">
      <c r="A87" t="s">
        <v>86</v>
      </c>
      <c r="D87" s="13">
        <v>929.50900000000001</v>
      </c>
      <c r="E87" s="18">
        <f t="shared" si="4"/>
        <v>935.90899999999999</v>
      </c>
      <c r="I87" s="40"/>
      <c r="J87" s="9"/>
      <c r="M87" s="9"/>
      <c r="W87" s="13"/>
    </row>
    <row r="88" spans="1:23">
      <c r="A88" t="s">
        <v>87</v>
      </c>
      <c r="D88" s="13">
        <v>944.48800000000006</v>
      </c>
      <c r="E88" s="18">
        <f t="shared" si="4"/>
        <v>950.88800000000003</v>
      </c>
      <c r="I88" s="40"/>
      <c r="J88" s="9"/>
      <c r="M88" s="9"/>
      <c r="W88" s="13"/>
    </row>
    <row r="89" spans="1:23">
      <c r="A89" t="s">
        <v>88</v>
      </c>
      <c r="D89" s="13">
        <v>959.50400000000002</v>
      </c>
      <c r="E89" s="18">
        <f t="shared" si="4"/>
        <v>965.904</v>
      </c>
      <c r="I89" s="40"/>
      <c r="J89" s="9"/>
      <c r="M89" s="9"/>
      <c r="W89" s="13"/>
    </row>
    <row r="90" spans="1:23">
      <c r="A90" t="s">
        <v>89</v>
      </c>
      <c r="D90" s="13">
        <v>974.49900000000002</v>
      </c>
      <c r="E90" s="18">
        <f t="shared" si="4"/>
        <v>980.899</v>
      </c>
      <c r="I90" s="40"/>
      <c r="J90" s="9"/>
      <c r="M90" s="9"/>
      <c r="W90" s="13"/>
    </row>
    <row r="91" spans="1:23">
      <c r="A91" t="s">
        <v>90</v>
      </c>
      <c r="D91" s="13">
        <v>989.49199999999996</v>
      </c>
      <c r="E91" s="18">
        <f t="shared" si="4"/>
        <v>995.89199999999994</v>
      </c>
      <c r="I91" s="40"/>
      <c r="J91" s="9"/>
      <c r="M91" s="9"/>
      <c r="W91" s="13"/>
    </row>
    <row r="92" spans="1:23">
      <c r="A92" t="s">
        <v>91</v>
      </c>
      <c r="D92" s="13">
        <v>1004.495</v>
      </c>
      <c r="E92" s="18">
        <f t="shared" si="4"/>
        <v>1010.895</v>
      </c>
      <c r="I92" s="40"/>
      <c r="J92" s="9"/>
      <c r="M92" s="9"/>
      <c r="W92" s="13"/>
    </row>
    <row r="93" spans="1:23">
      <c r="A93" t="s">
        <v>92</v>
      </c>
      <c r="D93" s="13">
        <v>1019.496</v>
      </c>
      <c r="E93" s="18">
        <f t="shared" si="4"/>
        <v>1025.896</v>
      </c>
      <c r="G93" s="31"/>
      <c r="I93" s="40"/>
      <c r="J93" s="9"/>
      <c r="M93" s="9"/>
      <c r="W93" s="13"/>
    </row>
    <row r="94" spans="1:23">
      <c r="A94" t="s">
        <v>93</v>
      </c>
      <c r="D94" s="16">
        <v>1034.4929999999999</v>
      </c>
      <c r="E94" s="18">
        <f t="shared" si="4"/>
        <v>1040.893</v>
      </c>
      <c r="G94" s="31"/>
      <c r="I94" s="40"/>
      <c r="J94" s="9"/>
      <c r="M94" s="9"/>
      <c r="W94" s="13"/>
    </row>
    <row r="95" spans="1:23">
      <c r="A95" t="s">
        <v>94</v>
      </c>
      <c r="D95" s="13">
        <v>1049.499</v>
      </c>
      <c r="E95" s="18">
        <f t="shared" si="4"/>
        <v>1055.8990000000001</v>
      </c>
      <c r="G95" s="31"/>
      <c r="I95" s="40"/>
      <c r="J95" s="9"/>
      <c r="M95" s="9"/>
      <c r="W95" s="13"/>
    </row>
    <row r="96" spans="1:23">
      <c r="A96" t="s">
        <v>95</v>
      </c>
      <c r="D96" s="13">
        <v>1064.4929999999999</v>
      </c>
      <c r="E96" s="18">
        <f t="shared" si="4"/>
        <v>1070.893</v>
      </c>
      <c r="G96" s="31"/>
      <c r="I96" s="40"/>
      <c r="J96" s="9"/>
      <c r="M96" s="9"/>
      <c r="W96" s="13"/>
    </row>
    <row r="97" spans="1:23">
      <c r="A97" t="s">
        <v>96</v>
      </c>
      <c r="D97" s="13">
        <v>1079.499</v>
      </c>
      <c r="E97" s="18">
        <f t="shared" si="4"/>
        <v>1085.8990000000001</v>
      </c>
      <c r="G97" s="31"/>
      <c r="I97" s="40"/>
      <c r="J97" s="9"/>
      <c r="M97" s="9"/>
      <c r="W97" s="13"/>
    </row>
    <row r="98" spans="1:23">
      <c r="A98" t="s">
        <v>97</v>
      </c>
      <c r="D98" s="13">
        <v>1094.492</v>
      </c>
      <c r="E98" s="18">
        <f t="shared" si="4"/>
        <v>1100.8920000000001</v>
      </c>
      <c r="G98" s="31"/>
      <c r="I98" s="40"/>
      <c r="J98" s="9"/>
      <c r="M98" s="9"/>
      <c r="W98" s="13"/>
    </row>
    <row r="99" spans="1:23">
      <c r="A99" t="s">
        <v>98</v>
      </c>
      <c r="D99" s="13">
        <v>1109.502</v>
      </c>
      <c r="E99" s="18">
        <f t="shared" si="4"/>
        <v>1115.902</v>
      </c>
      <c r="G99" s="31"/>
      <c r="I99" s="40"/>
      <c r="J99" s="9"/>
      <c r="M99" s="9"/>
      <c r="W99" s="13"/>
    </row>
    <row r="100" spans="1:23">
      <c r="A100" t="s">
        <v>99</v>
      </c>
      <c r="D100" s="13">
        <v>1124.5</v>
      </c>
      <c r="E100" s="18">
        <f t="shared" si="4"/>
        <v>1130.9000000000001</v>
      </c>
      <c r="G100" s="31"/>
      <c r="I100" s="40"/>
      <c r="J100" s="9"/>
      <c r="M100" s="9"/>
      <c r="W100" s="13"/>
    </row>
    <row r="101" spans="1:23">
      <c r="A101" t="s">
        <v>100</v>
      </c>
      <c r="D101" s="13">
        <v>1139.502</v>
      </c>
      <c r="E101" s="18">
        <f t="shared" si="4"/>
        <v>1145.902</v>
      </c>
      <c r="G101" s="31"/>
      <c r="I101" s="40"/>
      <c r="J101" s="9"/>
      <c r="M101" s="9"/>
      <c r="W101" s="13"/>
    </row>
    <row r="102" spans="1:23">
      <c r="A102" t="s">
        <v>101</v>
      </c>
      <c r="D102" s="13">
        <v>1154.502</v>
      </c>
      <c r="E102" s="18">
        <f t="shared" si="4"/>
        <v>1160.902</v>
      </c>
      <c r="G102" s="31"/>
      <c r="I102" s="40"/>
      <c r="J102" s="9"/>
      <c r="M102" s="9"/>
      <c r="W102" s="13"/>
    </row>
    <row r="103" spans="1:23">
      <c r="A103" t="s">
        <v>102</v>
      </c>
      <c r="D103" s="13">
        <v>1169.501</v>
      </c>
      <c r="E103" s="18">
        <f t="shared" si="4"/>
        <v>1175.9010000000001</v>
      </c>
      <c r="G103" s="31"/>
      <c r="I103" s="40"/>
      <c r="J103" s="9"/>
      <c r="M103" s="9"/>
      <c r="W103" s="13"/>
    </row>
    <row r="104" spans="1:23">
      <c r="A104" t="s">
        <v>103</v>
      </c>
      <c r="D104" s="13">
        <v>1184.509</v>
      </c>
      <c r="E104" s="18">
        <f t="shared" si="4"/>
        <v>1190.9090000000001</v>
      </c>
      <c r="G104" s="31"/>
      <c r="I104" s="30">
        <f>[20]quote!$K$5</f>
        <v>-0.5635</v>
      </c>
      <c r="J104" s="9">
        <f t="shared" ref="J104:J147" si="5">I104*500</f>
        <v>-281.75</v>
      </c>
      <c r="M104" s="9"/>
      <c r="W104" s="13"/>
    </row>
    <row r="105" spans="1:23" s="21" customFormat="1">
      <c r="A105" t="s">
        <v>104</v>
      </c>
      <c r="D105" s="13">
        <v>1199.5070000000001</v>
      </c>
      <c r="E105" s="18">
        <f t="shared" si="4"/>
        <v>1205.9070000000002</v>
      </c>
      <c r="G105" s="30"/>
      <c r="I105" s="40">
        <f>[20]quote!K6</f>
        <v>-0.57399500000000003</v>
      </c>
      <c r="J105" s="9">
        <f t="shared" si="5"/>
        <v>-286.9975</v>
      </c>
      <c r="M105" s="9"/>
      <c r="W105" s="17"/>
    </row>
    <row r="106" spans="1:23">
      <c r="A106" s="21" t="str">
        <f>A10</f>
        <v>GPS04N</v>
      </c>
      <c r="D106" s="17">
        <f>D10</f>
        <v>1201.5931</v>
      </c>
      <c r="E106" s="17">
        <f>D106+6.4</f>
        <v>1207.9931000000001</v>
      </c>
      <c r="G106" s="30"/>
      <c r="I106" s="43">
        <f>[20]quote!K7</f>
        <v>-0.57118500000000005</v>
      </c>
      <c r="J106" s="9">
        <f t="shared" si="5"/>
        <v>-285.59250000000003</v>
      </c>
      <c r="M106" s="9"/>
      <c r="W106" s="13"/>
    </row>
    <row r="107" spans="1:23">
      <c r="A107" t="s">
        <v>105</v>
      </c>
      <c r="D107" s="13">
        <v>1214.502</v>
      </c>
      <c r="E107" s="18">
        <f t="shared" si="4"/>
        <v>1220.902</v>
      </c>
      <c r="G107" s="31"/>
      <c r="I107" s="40">
        <f>[20]quote!K8</f>
        <v>-0.57321</v>
      </c>
      <c r="J107" s="9">
        <f t="shared" si="5"/>
        <v>-286.60500000000002</v>
      </c>
      <c r="M107" s="9"/>
      <c r="W107" s="13"/>
    </row>
    <row r="108" spans="1:23">
      <c r="A108" t="s">
        <v>106</v>
      </c>
      <c r="D108" s="13">
        <v>1229.502</v>
      </c>
      <c r="E108" s="18">
        <f t="shared" si="4"/>
        <v>1235.902</v>
      </c>
      <c r="G108" s="31"/>
      <c r="I108" s="40">
        <f>[20]quote!K9</f>
        <v>-0.58709999999999996</v>
      </c>
      <c r="J108" s="9">
        <f t="shared" si="5"/>
        <v>-293.54999999999995</v>
      </c>
      <c r="M108" s="9"/>
      <c r="W108" s="13"/>
    </row>
    <row r="109" spans="1:23">
      <c r="A109" t="s">
        <v>107</v>
      </c>
      <c r="D109" s="13">
        <v>1244.4939999999999</v>
      </c>
      <c r="E109" s="18">
        <f t="shared" si="4"/>
        <v>1250.894</v>
      </c>
      <c r="G109" s="31"/>
      <c r="I109" s="40">
        <f>[20]quote!K10</f>
        <v>-0.59214</v>
      </c>
      <c r="J109" s="9">
        <f t="shared" si="5"/>
        <v>-296.07</v>
      </c>
      <c r="M109" s="9"/>
      <c r="W109" s="13"/>
    </row>
    <row r="110" spans="1:23">
      <c r="A110" t="s">
        <v>108</v>
      </c>
      <c r="D110" s="13">
        <v>1259.5150000000001</v>
      </c>
      <c r="E110" s="18">
        <f t="shared" si="4"/>
        <v>1265.9150000000002</v>
      </c>
      <c r="G110" s="31"/>
      <c r="I110" s="40">
        <f>[20]quote!K11</f>
        <v>-0.590395</v>
      </c>
      <c r="J110" s="9">
        <f t="shared" si="5"/>
        <v>-295.19749999999999</v>
      </c>
      <c r="M110" s="9"/>
      <c r="W110" s="13"/>
    </row>
    <row r="111" spans="1:23">
      <c r="A111" t="s">
        <v>109</v>
      </c>
      <c r="D111" s="13">
        <v>1274.5029999999999</v>
      </c>
      <c r="E111" s="18">
        <f t="shared" si="4"/>
        <v>1280.903</v>
      </c>
      <c r="G111" s="31"/>
      <c r="I111" s="40">
        <f>[20]quote!K12</f>
        <v>-0.59905000000000008</v>
      </c>
      <c r="J111" s="9">
        <f t="shared" si="5"/>
        <v>-299.52500000000003</v>
      </c>
      <c r="M111" s="9"/>
      <c r="W111" s="13"/>
    </row>
    <row r="112" spans="1:23">
      <c r="A112" t="s">
        <v>110</v>
      </c>
      <c r="D112" s="13">
        <v>1289.501</v>
      </c>
      <c r="E112" s="18">
        <f t="shared" si="4"/>
        <v>1295.9010000000001</v>
      </c>
      <c r="G112" s="31"/>
      <c r="I112" s="40">
        <f>[20]quote!K13</f>
        <v>-0.62186500000000011</v>
      </c>
      <c r="J112" s="9">
        <f t="shared" si="5"/>
        <v>-310.93250000000006</v>
      </c>
      <c r="M112" s="9"/>
      <c r="W112" s="13"/>
    </row>
    <row r="113" spans="1:23">
      <c r="A113" t="s">
        <v>111</v>
      </c>
      <c r="D113" s="13">
        <v>1304.5</v>
      </c>
      <c r="E113" s="18">
        <f t="shared" si="4"/>
        <v>1310.9</v>
      </c>
      <c r="G113" s="31"/>
      <c r="I113" s="40">
        <f>[20]quote!K14</f>
        <v>-0.62295</v>
      </c>
      <c r="J113" s="9">
        <f t="shared" si="5"/>
        <v>-311.47500000000002</v>
      </c>
      <c r="M113" s="9"/>
      <c r="W113" s="13"/>
    </row>
    <row r="114" spans="1:23">
      <c r="A114" t="s">
        <v>112</v>
      </c>
      <c r="D114" s="13">
        <v>1319.4929999999999</v>
      </c>
      <c r="E114" s="18">
        <f t="shared" si="4"/>
        <v>1325.893</v>
      </c>
      <c r="G114" s="31"/>
      <c r="I114" s="40">
        <f>[20]quote!K15</f>
        <v>-0.63292999999999999</v>
      </c>
      <c r="J114" s="9">
        <f t="shared" si="5"/>
        <v>-316.46499999999997</v>
      </c>
      <c r="M114" s="9"/>
      <c r="W114" s="13"/>
    </row>
    <row r="115" spans="1:23">
      <c r="A115" t="s">
        <v>113</v>
      </c>
      <c r="D115" s="16">
        <v>1334.489</v>
      </c>
      <c r="E115" s="18">
        <f t="shared" si="4"/>
        <v>1340.8890000000001</v>
      </c>
      <c r="G115" s="31"/>
      <c r="I115" s="40">
        <f>[20]quote!K16</f>
        <v>-0.62819500000000006</v>
      </c>
      <c r="J115" s="9">
        <f t="shared" si="5"/>
        <v>-314.09750000000003</v>
      </c>
      <c r="M115" s="9"/>
      <c r="W115" s="13"/>
    </row>
    <row r="116" spans="1:23">
      <c r="A116" t="s">
        <v>114</v>
      </c>
      <c r="D116" s="13">
        <v>1349.51</v>
      </c>
      <c r="E116" s="18">
        <f t="shared" si="4"/>
        <v>1355.91</v>
      </c>
      <c r="G116" s="31"/>
      <c r="I116" s="40">
        <f>[20]quote!K17</f>
        <v>-0.61814499999999994</v>
      </c>
      <c r="J116" s="9">
        <f t="shared" si="5"/>
        <v>-309.07249999999999</v>
      </c>
      <c r="M116" s="9"/>
      <c r="W116" s="13"/>
    </row>
    <row r="117" spans="1:23">
      <c r="A117" t="s">
        <v>115</v>
      </c>
      <c r="D117" s="13">
        <v>1364.4960000000001</v>
      </c>
      <c r="E117" s="18">
        <f t="shared" si="4"/>
        <v>1370.8960000000002</v>
      </c>
      <c r="G117" s="27"/>
      <c r="I117" s="40">
        <f>[20]quote!K18</f>
        <v>-0.62497000000000003</v>
      </c>
      <c r="J117" s="9">
        <f t="shared" si="5"/>
        <v>-312.48500000000001</v>
      </c>
      <c r="M117" s="9"/>
      <c r="W117" s="13"/>
    </row>
    <row r="118" spans="1:23">
      <c r="A118" t="s">
        <v>116</v>
      </c>
      <c r="D118" s="13">
        <v>1379.5</v>
      </c>
      <c r="E118" s="18">
        <f t="shared" si="4"/>
        <v>1385.9</v>
      </c>
      <c r="I118" s="40">
        <f>[20]quote!K19</f>
        <v>-0.62265499999999996</v>
      </c>
      <c r="J118" s="9">
        <f t="shared" si="5"/>
        <v>-311.32749999999999</v>
      </c>
      <c r="M118" s="9"/>
      <c r="W118" s="13"/>
    </row>
    <row r="119" spans="1:23">
      <c r="A119" t="s">
        <v>117</v>
      </c>
      <c r="D119" s="13">
        <v>1394.4929999999999</v>
      </c>
      <c r="E119" s="18">
        <f t="shared" si="4"/>
        <v>1400.893</v>
      </c>
      <c r="I119" s="40">
        <f>[20]quote!K20</f>
        <v>-0.62911500000000009</v>
      </c>
      <c r="J119" s="9">
        <f t="shared" si="5"/>
        <v>-314.55750000000006</v>
      </c>
      <c r="M119" s="9"/>
      <c r="W119" s="13"/>
    </row>
    <row r="120" spans="1:23">
      <c r="A120" t="s">
        <v>118</v>
      </c>
      <c r="D120" s="13">
        <v>1409.498</v>
      </c>
      <c r="E120" s="18">
        <f t="shared" si="4"/>
        <v>1415.8980000000001</v>
      </c>
      <c r="I120" s="40">
        <f>[20]quote!K21</f>
        <v>-0.63125500000000001</v>
      </c>
      <c r="J120" s="9">
        <f t="shared" si="5"/>
        <v>-315.6275</v>
      </c>
      <c r="M120" s="9"/>
      <c r="W120" s="13"/>
    </row>
    <row r="121" spans="1:23">
      <c r="A121" t="s">
        <v>119</v>
      </c>
      <c r="D121" s="13">
        <v>1424.492</v>
      </c>
      <c r="E121" s="18">
        <f t="shared" si="4"/>
        <v>1430.8920000000001</v>
      </c>
      <c r="I121" s="40">
        <f>[20]quote!K22</f>
        <v>-0.64343000000000006</v>
      </c>
      <c r="J121" s="9">
        <f t="shared" si="5"/>
        <v>-321.71500000000003</v>
      </c>
      <c r="M121" s="9"/>
      <c r="W121" s="13"/>
    </row>
    <row r="122" spans="1:23">
      <c r="A122" t="s">
        <v>120</v>
      </c>
      <c r="D122" s="13">
        <v>1439.4960000000001</v>
      </c>
      <c r="E122" s="18">
        <f t="shared" si="4"/>
        <v>1445.8960000000002</v>
      </c>
      <c r="I122" s="40">
        <f>[20]quote!K23</f>
        <v>-0.66008500000000003</v>
      </c>
      <c r="J122" s="9">
        <f t="shared" si="5"/>
        <v>-330.04250000000002</v>
      </c>
      <c r="M122" s="9"/>
      <c r="W122" s="13"/>
    </row>
    <row r="123" spans="1:23">
      <c r="A123" s="21" t="str">
        <f>A11</f>
        <v>GPS05N</v>
      </c>
      <c r="D123" s="17">
        <f>D11</f>
        <v>1441.5991000000001</v>
      </c>
      <c r="E123" s="17">
        <f>D123+6.4</f>
        <v>1447.9991000000002</v>
      </c>
      <c r="G123" s="30"/>
      <c r="I123" s="43">
        <f>[20]quote!K24</f>
        <v>-0.65991500000000003</v>
      </c>
      <c r="J123" s="9">
        <f t="shared" si="5"/>
        <v>-329.95750000000004</v>
      </c>
      <c r="M123" s="9"/>
      <c r="W123" s="13"/>
    </row>
    <row r="124" spans="1:23" s="21" customFormat="1">
      <c r="A124" t="s">
        <v>121</v>
      </c>
      <c r="D124" s="13">
        <v>1454.492</v>
      </c>
      <c r="E124" s="18">
        <f t="shared" si="4"/>
        <v>1460.8920000000001</v>
      </c>
      <c r="G124" s="30"/>
      <c r="I124" s="40">
        <f>[20]quote!K25</f>
        <v>-0.67943500000000001</v>
      </c>
      <c r="J124" s="9">
        <f t="shared" si="5"/>
        <v>-339.71750000000003</v>
      </c>
      <c r="M124" s="9"/>
      <c r="W124" s="17"/>
    </row>
    <row r="125" spans="1:23">
      <c r="A125" t="s">
        <v>122</v>
      </c>
      <c r="D125" s="13">
        <v>1469.5029999999999</v>
      </c>
      <c r="E125" s="18">
        <f t="shared" si="4"/>
        <v>1475.903</v>
      </c>
      <c r="I125" s="40">
        <f>[20]quote!K26</f>
        <v>-0.69472500000000004</v>
      </c>
      <c r="J125" s="9">
        <f t="shared" si="5"/>
        <v>-347.36250000000001</v>
      </c>
      <c r="M125" s="9"/>
      <c r="W125" s="13"/>
    </row>
    <row r="126" spans="1:23">
      <c r="A126" t="s">
        <v>123</v>
      </c>
      <c r="D126" s="13">
        <v>1484.498</v>
      </c>
      <c r="E126" s="18">
        <f t="shared" si="4"/>
        <v>1490.8980000000001</v>
      </c>
      <c r="I126" s="40">
        <f>[20]quote!K27</f>
        <v>-0.69527500000000009</v>
      </c>
      <c r="J126" s="9">
        <f t="shared" si="5"/>
        <v>-347.63750000000005</v>
      </c>
      <c r="M126" s="9"/>
      <c r="W126" s="13"/>
    </row>
    <row r="127" spans="1:23">
      <c r="A127" t="s">
        <v>124</v>
      </c>
      <c r="D127" s="13">
        <v>1499.5029999999999</v>
      </c>
      <c r="E127" s="18">
        <f t="shared" si="4"/>
        <v>1505.903</v>
      </c>
      <c r="I127" s="40">
        <f>[20]quote!K28</f>
        <v>-0.70162000000000002</v>
      </c>
      <c r="J127" s="9">
        <f t="shared" si="5"/>
        <v>-350.81</v>
      </c>
      <c r="M127" s="9"/>
      <c r="W127" s="13"/>
    </row>
    <row r="128" spans="1:23">
      <c r="A128" t="s">
        <v>125</v>
      </c>
      <c r="D128" s="13">
        <v>1514.4849999999999</v>
      </c>
      <c r="E128" s="18">
        <f t="shared" si="4"/>
        <v>1520.885</v>
      </c>
      <c r="I128" s="40">
        <f>[20]quote!K29</f>
        <v>-0.65880500000000008</v>
      </c>
      <c r="J128" s="9">
        <f t="shared" si="5"/>
        <v>-329.40250000000003</v>
      </c>
      <c r="M128" s="9"/>
      <c r="W128" s="13"/>
    </row>
    <row r="129" spans="1:23">
      <c r="A129" t="s">
        <v>126</v>
      </c>
      <c r="D129" s="16">
        <v>1529.894</v>
      </c>
      <c r="E129" s="18">
        <f t="shared" si="4"/>
        <v>1536.2940000000001</v>
      </c>
      <c r="I129" s="40">
        <f>[20]quote!K30</f>
        <v>-0.62200999999999995</v>
      </c>
      <c r="J129" s="9">
        <f t="shared" si="5"/>
        <v>-311.005</v>
      </c>
      <c r="M129" s="9"/>
      <c r="W129" s="15"/>
    </row>
    <row r="130" spans="1:23">
      <c r="A130" t="s">
        <v>127</v>
      </c>
      <c r="D130" s="16">
        <v>1544.0940000000001</v>
      </c>
      <c r="E130" s="18">
        <f t="shared" si="4"/>
        <v>1550.4940000000001</v>
      </c>
      <c r="I130" s="40">
        <f>[20]quote!K31</f>
        <v>-0.62351500000000004</v>
      </c>
      <c r="J130" s="9">
        <f t="shared" si="5"/>
        <v>-311.75749999999999</v>
      </c>
      <c r="M130" s="9"/>
      <c r="W130" s="16"/>
    </row>
    <row r="131" spans="1:23">
      <c r="A131" t="s">
        <v>128</v>
      </c>
      <c r="D131" s="16">
        <v>1559.501</v>
      </c>
      <c r="E131" s="18">
        <f t="shared" si="4"/>
        <v>1565.9010000000001</v>
      </c>
      <c r="I131" s="40">
        <f>[20]quote!K32</f>
        <v>-0.61506000000000005</v>
      </c>
      <c r="J131" s="9">
        <f t="shared" si="5"/>
        <v>-307.53000000000003</v>
      </c>
      <c r="M131" s="9"/>
      <c r="W131" s="16"/>
    </row>
    <row r="132" spans="1:23">
      <c r="A132" t="s">
        <v>129</v>
      </c>
      <c r="D132" s="13">
        <v>1574.482</v>
      </c>
      <c r="E132" s="18">
        <f t="shared" si="4"/>
        <v>1580.8820000000001</v>
      </c>
      <c r="G132" s="29"/>
      <c r="I132" s="40">
        <f>[20]quote!K33</f>
        <v>-0.61819500000000005</v>
      </c>
      <c r="J132" s="9">
        <f t="shared" si="5"/>
        <v>-309.09750000000003</v>
      </c>
      <c r="M132" s="9"/>
      <c r="W132" s="16"/>
    </row>
    <row r="133" spans="1:23">
      <c r="A133" t="s">
        <v>130</v>
      </c>
      <c r="D133" s="13">
        <v>1589.4949999999999</v>
      </c>
      <c r="E133" s="18">
        <f t="shared" si="4"/>
        <v>1595.895</v>
      </c>
      <c r="I133" s="40">
        <f>[20]quote!K34</f>
        <v>-0.60452499999999998</v>
      </c>
      <c r="J133" s="9">
        <f t="shared" si="5"/>
        <v>-302.26249999999999</v>
      </c>
      <c r="M133" s="9"/>
      <c r="W133" s="16"/>
    </row>
    <row r="134" spans="1:23">
      <c r="A134" t="s">
        <v>131</v>
      </c>
      <c r="D134" s="16">
        <v>1604.491</v>
      </c>
      <c r="E134" s="18">
        <f t="shared" si="4"/>
        <v>1610.8910000000001</v>
      </c>
      <c r="I134" s="40">
        <f>[20]quote!K35</f>
        <v>-0.59913000000000005</v>
      </c>
      <c r="J134" s="9">
        <f t="shared" si="5"/>
        <v>-299.565</v>
      </c>
      <c r="M134" s="9"/>
      <c r="W134" s="16"/>
    </row>
    <row r="135" spans="1:23">
      <c r="A135" t="s">
        <v>132</v>
      </c>
      <c r="D135" s="16">
        <v>1619.4860000000001</v>
      </c>
      <c r="E135" s="18">
        <f t="shared" si="4"/>
        <v>1625.8860000000002</v>
      </c>
      <c r="I135" s="40">
        <f>[20]quote!K36</f>
        <v>-0.6006450000000001</v>
      </c>
      <c r="J135" s="9">
        <f t="shared" si="5"/>
        <v>-300.32250000000005</v>
      </c>
      <c r="M135" s="9"/>
      <c r="U135" s="12"/>
      <c r="V135" s="12"/>
      <c r="W135" s="16"/>
    </row>
    <row r="136" spans="1:23">
      <c r="A136" t="s">
        <v>133</v>
      </c>
      <c r="D136" s="16">
        <v>1634.4780000000001</v>
      </c>
      <c r="E136" s="18">
        <f t="shared" si="4"/>
        <v>1640.8780000000002</v>
      </c>
      <c r="I136" s="40">
        <f>[20]quote!K37</f>
        <v>-0.60279499999999997</v>
      </c>
      <c r="J136" s="9">
        <f t="shared" si="5"/>
        <v>-301.39749999999998</v>
      </c>
      <c r="M136" s="9"/>
      <c r="U136" s="12"/>
      <c r="V136" s="17"/>
      <c r="W136" s="16"/>
    </row>
    <row r="137" spans="1:23">
      <c r="A137" t="s">
        <v>134</v>
      </c>
      <c r="D137" s="16">
        <v>1649.4870000000001</v>
      </c>
      <c r="E137" s="18">
        <f t="shared" si="4"/>
        <v>1655.8870000000002</v>
      </c>
      <c r="I137" s="40">
        <f>[20]quote!K38</f>
        <v>-0.5951550000000001</v>
      </c>
      <c r="J137" s="9">
        <f t="shared" si="5"/>
        <v>-297.57750000000004</v>
      </c>
      <c r="M137" s="9"/>
      <c r="U137" s="12"/>
      <c r="V137" s="17"/>
      <c r="W137" s="16"/>
    </row>
    <row r="138" spans="1:23">
      <c r="A138" t="s">
        <v>135</v>
      </c>
      <c r="D138" s="13">
        <v>1664.4880000000001</v>
      </c>
      <c r="E138" s="18">
        <f t="shared" si="4"/>
        <v>1670.8880000000001</v>
      </c>
      <c r="I138" s="40">
        <f>[20]quote!K39</f>
        <v>-0.60253500000000004</v>
      </c>
      <c r="J138" s="9">
        <f t="shared" si="5"/>
        <v>-301.26750000000004</v>
      </c>
      <c r="M138" s="9"/>
      <c r="U138" s="12"/>
      <c r="V138" s="12"/>
      <c r="W138" s="16"/>
    </row>
    <row r="139" spans="1:23">
      <c r="A139" t="s">
        <v>136</v>
      </c>
      <c r="D139" s="13">
        <v>1679.4960000000001</v>
      </c>
      <c r="E139" s="18">
        <f t="shared" si="4"/>
        <v>1685.8960000000002</v>
      </c>
      <c r="I139" s="40">
        <f>[20]quote!K40</f>
        <v>-0.60745000000000005</v>
      </c>
      <c r="J139" s="9">
        <f t="shared" si="5"/>
        <v>-303.72500000000002</v>
      </c>
      <c r="M139" s="9"/>
      <c r="U139" s="12"/>
      <c r="V139" s="12"/>
      <c r="W139" s="16"/>
    </row>
    <row r="140" spans="1:23">
      <c r="A140" t="s">
        <v>137</v>
      </c>
      <c r="D140" s="13">
        <v>1694.489</v>
      </c>
      <c r="E140" s="18">
        <f t="shared" si="4"/>
        <v>1700.8890000000001</v>
      </c>
      <c r="I140" s="40">
        <f>[20]quote!K41</f>
        <v>-0.60760499999999995</v>
      </c>
      <c r="J140" s="9">
        <f t="shared" si="5"/>
        <v>-303.80249999999995</v>
      </c>
      <c r="M140" s="9"/>
      <c r="U140" s="12"/>
      <c r="V140" s="12"/>
      <c r="W140" s="16"/>
    </row>
    <row r="141" spans="1:23">
      <c r="A141" t="s">
        <v>138</v>
      </c>
      <c r="D141" s="13">
        <v>1709.4970000000001</v>
      </c>
      <c r="E141" s="18">
        <f t="shared" si="4"/>
        <v>1715.8970000000002</v>
      </c>
      <c r="I141" s="40">
        <f>[20]quote!K42</f>
        <v>-0.59987999999999997</v>
      </c>
      <c r="J141" s="9">
        <f t="shared" si="5"/>
        <v>-299.94</v>
      </c>
      <c r="M141" s="9"/>
      <c r="U141" s="12"/>
      <c r="V141" s="12"/>
      <c r="W141" s="16"/>
    </row>
    <row r="142" spans="1:23">
      <c r="A142" t="s">
        <v>139</v>
      </c>
      <c r="D142" s="13">
        <v>1724.491</v>
      </c>
      <c r="E142" s="18">
        <f t="shared" si="4"/>
        <v>1730.8910000000001</v>
      </c>
      <c r="I142" s="40">
        <f>[20]quote!K43</f>
        <v>-0.60997000000000012</v>
      </c>
      <c r="J142" s="9">
        <f t="shared" si="5"/>
        <v>-304.98500000000007</v>
      </c>
      <c r="M142" s="9"/>
      <c r="U142" s="12"/>
      <c r="V142" s="12"/>
      <c r="W142" s="16"/>
    </row>
    <row r="143" spans="1:23">
      <c r="A143" t="s">
        <v>140</v>
      </c>
      <c r="D143" s="13">
        <v>1739.4880000000001</v>
      </c>
      <c r="E143" s="18">
        <f t="shared" si="4"/>
        <v>1745.8880000000001</v>
      </c>
      <c r="I143" s="40">
        <f>[20]quote!K44</f>
        <v>-0.617035</v>
      </c>
      <c r="J143" s="9">
        <f t="shared" si="5"/>
        <v>-308.51749999999998</v>
      </c>
      <c r="M143" s="9"/>
      <c r="U143" s="12"/>
      <c r="V143" s="12"/>
      <c r="W143" s="16"/>
    </row>
    <row r="144" spans="1:23">
      <c r="A144" t="s">
        <v>141</v>
      </c>
      <c r="D144" s="13">
        <v>1754.4839999999999</v>
      </c>
      <c r="E144" s="18">
        <f t="shared" si="4"/>
        <v>1760.884</v>
      </c>
      <c r="I144" s="40">
        <f>[20]quote!K45</f>
        <v>-0.62206000000000006</v>
      </c>
      <c r="J144" s="9">
        <f t="shared" si="5"/>
        <v>-311.03000000000003</v>
      </c>
      <c r="M144" s="9"/>
      <c r="U144" s="12"/>
      <c r="V144" s="12"/>
      <c r="W144" s="16"/>
    </row>
    <row r="145" spans="1:23">
      <c r="A145" t="s">
        <v>142</v>
      </c>
      <c r="D145" s="13">
        <v>1769.4880000000001</v>
      </c>
      <c r="E145" s="18">
        <f t="shared" si="4"/>
        <v>1775.8880000000001</v>
      </c>
      <c r="I145" s="40">
        <f>[20]quote!K46</f>
        <v>-0.61370000000000002</v>
      </c>
      <c r="J145" s="9">
        <f t="shared" si="5"/>
        <v>-306.85000000000002</v>
      </c>
      <c r="M145" s="9"/>
      <c r="U145" s="12"/>
      <c r="V145" s="12"/>
      <c r="W145" s="16"/>
    </row>
    <row r="146" spans="1:23">
      <c r="A146" s="21" t="str">
        <f>A12</f>
        <v>GPS06N</v>
      </c>
      <c r="D146" s="17">
        <f>D12</f>
        <v>1771.5899000000002</v>
      </c>
      <c r="E146" s="17">
        <f>D146+6.4</f>
        <v>1777.9899000000003</v>
      </c>
      <c r="G146" s="30"/>
      <c r="I146" s="43">
        <f>[20]quote!K47</f>
        <v>-0.62023500000000009</v>
      </c>
      <c r="J146" s="9">
        <f t="shared" si="5"/>
        <v>-310.11750000000006</v>
      </c>
      <c r="M146" s="9"/>
      <c r="U146" s="12"/>
      <c r="V146" s="12"/>
      <c r="W146" s="16"/>
    </row>
    <row r="147" spans="1:23" s="21" customFormat="1">
      <c r="A147" t="s">
        <v>143</v>
      </c>
      <c r="D147" s="13">
        <v>1784.4770000000001</v>
      </c>
      <c r="E147" s="18">
        <f t="shared" si="4"/>
        <v>1790.8770000000002</v>
      </c>
      <c r="G147" s="30"/>
      <c r="I147" s="40">
        <f>[20]quote!K48</f>
        <v>-0.6197950000000001</v>
      </c>
      <c r="J147" s="9">
        <f t="shared" si="5"/>
        <v>-309.89750000000004</v>
      </c>
      <c r="M147" s="9"/>
      <c r="U147" s="22"/>
      <c r="V147" s="22"/>
      <c r="W147" s="17"/>
    </row>
    <row r="148" spans="1:23">
      <c r="A148" t="s">
        <v>144</v>
      </c>
      <c r="D148" s="13">
        <v>1799.4949999999999</v>
      </c>
      <c r="E148" s="18">
        <f t="shared" si="4"/>
        <v>1805.895</v>
      </c>
      <c r="I148" s="40">
        <f>[20]quote!K49</f>
        <v>-0.59518000000000004</v>
      </c>
      <c r="J148" s="9">
        <f t="shared" ref="J148:J157" si="6">I148*500</f>
        <v>-297.59000000000003</v>
      </c>
      <c r="M148" s="9"/>
      <c r="U148" s="12"/>
      <c r="V148" s="12"/>
      <c r="W148" s="16"/>
    </row>
    <row r="149" spans="1:23">
      <c r="A149" t="s">
        <v>145</v>
      </c>
      <c r="D149" s="13">
        <v>1814.492</v>
      </c>
      <c r="E149" s="18">
        <f t="shared" si="4"/>
        <v>1820.8920000000001</v>
      </c>
      <c r="I149" s="40">
        <f>[20]quote!K50</f>
        <v>-0.59955999999999998</v>
      </c>
      <c r="J149" s="9">
        <f t="shared" si="6"/>
        <v>-299.77999999999997</v>
      </c>
      <c r="M149" s="9"/>
      <c r="U149" s="12"/>
      <c r="V149" s="12"/>
      <c r="W149" s="16"/>
    </row>
    <row r="150" spans="1:23">
      <c r="A150" t="s">
        <v>146</v>
      </c>
      <c r="D150" s="13">
        <v>1829.489</v>
      </c>
      <c r="E150" s="18">
        <f t="shared" ref="E150:E213" si="7">D150+6.4</f>
        <v>1835.8890000000001</v>
      </c>
      <c r="I150" s="40">
        <f>[20]quote!K51</f>
        <v>-0.60279500000000008</v>
      </c>
      <c r="J150" s="9">
        <f t="shared" si="6"/>
        <v>-301.39750000000004</v>
      </c>
      <c r="M150" s="9"/>
      <c r="U150" s="12"/>
      <c r="V150" s="12"/>
      <c r="W150" s="16"/>
    </row>
    <row r="151" spans="1:23">
      <c r="A151" t="s">
        <v>147</v>
      </c>
      <c r="D151" s="13">
        <v>1844.4870000000001</v>
      </c>
      <c r="E151" s="18">
        <f t="shared" si="7"/>
        <v>1850.8870000000002</v>
      </c>
      <c r="I151" s="40">
        <f>[20]quote!K52</f>
        <v>-0.61035000000000006</v>
      </c>
      <c r="J151" s="9">
        <f t="shared" si="6"/>
        <v>-305.17500000000001</v>
      </c>
      <c r="M151" s="9"/>
      <c r="U151" s="12"/>
      <c r="V151" s="12"/>
      <c r="W151" s="16"/>
    </row>
    <row r="152" spans="1:23">
      <c r="A152" t="s">
        <v>148</v>
      </c>
      <c r="D152" s="13">
        <v>1859.4860000000001</v>
      </c>
      <c r="E152" s="18">
        <f t="shared" si="7"/>
        <v>1865.8860000000002</v>
      </c>
      <c r="I152" s="40">
        <f>[20]quote!K53</f>
        <v>-0.61136999999999997</v>
      </c>
      <c r="J152" s="9">
        <f t="shared" si="6"/>
        <v>-305.685</v>
      </c>
      <c r="M152" s="9"/>
      <c r="U152" s="12"/>
      <c r="V152" s="12"/>
      <c r="W152" s="16"/>
    </row>
    <row r="153" spans="1:23">
      <c r="A153" t="s">
        <v>149</v>
      </c>
      <c r="D153" s="13">
        <v>1874.4839999999999</v>
      </c>
      <c r="E153" s="18">
        <f t="shared" si="7"/>
        <v>1880.884</v>
      </c>
      <c r="I153" s="40">
        <f>[20]quote!K54</f>
        <v>-0.60485500000000003</v>
      </c>
      <c r="J153" s="9">
        <f t="shared" si="6"/>
        <v>-302.42750000000001</v>
      </c>
      <c r="M153" s="9"/>
      <c r="U153" s="12"/>
      <c r="V153" s="12"/>
      <c r="W153" s="16"/>
    </row>
    <row r="154" spans="1:23">
      <c r="A154" t="s">
        <v>150</v>
      </c>
      <c r="D154" s="13">
        <v>1889.492</v>
      </c>
      <c r="E154" s="18">
        <f t="shared" si="7"/>
        <v>1895.8920000000001</v>
      </c>
      <c r="I154" s="40">
        <f>[20]quote!K55</f>
        <v>-0.60421000000000002</v>
      </c>
      <c r="J154" s="9">
        <f t="shared" si="6"/>
        <v>-302.10500000000002</v>
      </c>
      <c r="M154" s="9"/>
      <c r="U154" s="12"/>
      <c r="V154" s="12"/>
      <c r="W154" s="16"/>
    </row>
    <row r="155" spans="1:23">
      <c r="A155" t="s">
        <v>151</v>
      </c>
      <c r="D155" s="13">
        <v>1904.4939999999999</v>
      </c>
      <c r="E155" s="18">
        <f t="shared" si="7"/>
        <v>1910.894</v>
      </c>
      <c r="I155" s="40">
        <f>[20]quote!K56</f>
        <v>-0.60004000000000013</v>
      </c>
      <c r="J155" s="9">
        <f t="shared" si="6"/>
        <v>-300.02000000000004</v>
      </c>
      <c r="M155" s="9"/>
      <c r="U155" s="12"/>
      <c r="V155" s="12"/>
      <c r="W155" s="16"/>
    </row>
    <row r="156" spans="1:23">
      <c r="A156" t="s">
        <v>152</v>
      </c>
      <c r="D156" s="13">
        <v>1919.49</v>
      </c>
      <c r="E156" s="18">
        <f t="shared" si="7"/>
        <v>1925.89</v>
      </c>
      <c r="G156" s="29"/>
      <c r="I156" s="40">
        <f>[20]quote!K57</f>
        <v>-0.58537000000000006</v>
      </c>
      <c r="J156" s="9">
        <f t="shared" si="6"/>
        <v>-292.685</v>
      </c>
      <c r="M156" s="9"/>
      <c r="U156" s="12"/>
      <c r="V156" s="12"/>
      <c r="W156" s="16"/>
    </row>
    <row r="157" spans="1:23">
      <c r="A157" t="s">
        <v>153</v>
      </c>
      <c r="D157" s="16">
        <v>1934.491</v>
      </c>
      <c r="E157" s="18">
        <f t="shared" si="7"/>
        <v>1940.8910000000001</v>
      </c>
      <c r="G157" s="29"/>
      <c r="I157" s="40">
        <f>[20]quote!K58</f>
        <v>-0.58039499999999999</v>
      </c>
      <c r="J157" s="9">
        <f t="shared" si="6"/>
        <v>-290.19749999999999</v>
      </c>
      <c r="M157" s="9"/>
      <c r="U157" s="12"/>
      <c r="V157" s="17"/>
      <c r="W157" s="16"/>
    </row>
    <row r="158" spans="1:23">
      <c r="A158" t="s">
        <v>154</v>
      </c>
      <c r="D158" s="16">
        <v>1949.4939999999999</v>
      </c>
      <c r="E158" s="18">
        <f t="shared" si="7"/>
        <v>1955.894</v>
      </c>
      <c r="G158" s="29"/>
      <c r="I158" s="40"/>
      <c r="J158" s="9"/>
      <c r="M158" s="9"/>
      <c r="U158" s="12"/>
      <c r="V158" s="17"/>
      <c r="W158" s="16"/>
    </row>
    <row r="159" spans="1:23">
      <c r="A159" t="s">
        <v>155</v>
      </c>
      <c r="D159" s="13">
        <v>1964.489</v>
      </c>
      <c r="E159" s="18">
        <f t="shared" si="7"/>
        <v>1970.8890000000001</v>
      </c>
      <c r="G159" s="29"/>
      <c r="I159" s="40"/>
      <c r="J159" s="9"/>
      <c r="M159" s="9"/>
      <c r="U159" s="12"/>
      <c r="V159" s="12"/>
      <c r="W159" s="16"/>
    </row>
    <row r="160" spans="1:23">
      <c r="A160" t="s">
        <v>156</v>
      </c>
      <c r="D160" s="13">
        <v>1979.4849999999999</v>
      </c>
      <c r="E160" s="18">
        <f t="shared" si="7"/>
        <v>1985.885</v>
      </c>
      <c r="G160" s="29"/>
      <c r="I160" s="40"/>
      <c r="J160" s="9"/>
      <c r="M160" s="9"/>
      <c r="U160" s="12"/>
      <c r="V160" s="12"/>
      <c r="W160" s="16"/>
    </row>
    <row r="161" spans="1:23">
      <c r="A161" t="s">
        <v>157</v>
      </c>
      <c r="D161" s="13">
        <v>1994.4870000000001</v>
      </c>
      <c r="E161" s="18">
        <f t="shared" si="7"/>
        <v>2000.8870000000002</v>
      </c>
      <c r="G161" s="29"/>
      <c r="I161" s="40"/>
      <c r="J161" s="9"/>
      <c r="M161" s="9"/>
      <c r="U161" s="12"/>
      <c r="V161" s="12"/>
      <c r="W161" s="16"/>
    </row>
    <row r="162" spans="1:23">
      <c r="A162" t="s">
        <v>158</v>
      </c>
      <c r="D162" s="13">
        <v>2009.492</v>
      </c>
      <c r="E162" s="18">
        <f t="shared" si="7"/>
        <v>2015.8920000000001</v>
      </c>
      <c r="G162" s="29"/>
      <c r="I162" s="40"/>
      <c r="J162" s="9"/>
      <c r="M162" s="9"/>
      <c r="U162" s="12"/>
      <c r="V162" s="12"/>
      <c r="W162" s="16"/>
    </row>
    <row r="163" spans="1:23">
      <c r="A163" t="s">
        <v>159</v>
      </c>
      <c r="D163" s="13">
        <v>2024.492</v>
      </c>
      <c r="E163" s="18">
        <f t="shared" si="7"/>
        <v>2030.8920000000001</v>
      </c>
      <c r="G163" s="29"/>
      <c r="I163" s="40"/>
      <c r="J163" s="9"/>
      <c r="M163" s="9"/>
      <c r="U163" s="12"/>
      <c r="V163" s="12"/>
      <c r="W163" s="16"/>
    </row>
    <row r="164" spans="1:23">
      <c r="A164" t="s">
        <v>160</v>
      </c>
      <c r="D164" s="13">
        <v>2039.4880000000001</v>
      </c>
      <c r="E164" s="18">
        <f t="shared" si="7"/>
        <v>2045.8880000000001</v>
      </c>
      <c r="G164" s="29"/>
      <c r="I164" s="40"/>
      <c r="J164" s="9"/>
      <c r="M164" s="9"/>
      <c r="U164" s="12"/>
      <c r="V164" s="12"/>
      <c r="W164" s="16"/>
    </row>
    <row r="165" spans="1:23">
      <c r="A165" t="s">
        <v>161</v>
      </c>
      <c r="D165" s="13">
        <v>2054.4830000000002</v>
      </c>
      <c r="E165" s="18">
        <f t="shared" si="7"/>
        <v>2060.8830000000003</v>
      </c>
      <c r="G165" s="29"/>
      <c r="I165" s="40"/>
      <c r="J165" s="9"/>
      <c r="M165" s="9"/>
      <c r="U165" s="12"/>
      <c r="V165" s="12"/>
      <c r="W165" s="16"/>
    </row>
    <row r="166" spans="1:23">
      <c r="A166" t="s">
        <v>162</v>
      </c>
      <c r="D166" s="13">
        <v>2069.4929999999999</v>
      </c>
      <c r="E166" s="18">
        <f t="shared" si="7"/>
        <v>2075.893</v>
      </c>
      <c r="G166" s="29"/>
      <c r="I166" s="40"/>
      <c r="J166" s="9"/>
      <c r="M166" s="9"/>
      <c r="U166" s="12"/>
      <c r="V166" s="12"/>
      <c r="W166" s="16"/>
    </row>
    <row r="167" spans="1:23">
      <c r="A167" t="s">
        <v>163</v>
      </c>
      <c r="D167" s="13">
        <v>2084.4960000000001</v>
      </c>
      <c r="E167" s="18">
        <f t="shared" si="7"/>
        <v>2090.8960000000002</v>
      </c>
      <c r="G167" s="29"/>
      <c r="I167" s="40"/>
      <c r="J167" s="9"/>
      <c r="M167" s="9"/>
      <c r="U167" s="12"/>
      <c r="V167" s="12"/>
      <c r="W167" s="16"/>
    </row>
    <row r="168" spans="1:23">
      <c r="A168" t="s">
        <v>164</v>
      </c>
      <c r="B168" s="21"/>
      <c r="C168" s="21"/>
      <c r="D168" s="13">
        <v>2099.4969999999998</v>
      </c>
      <c r="E168" s="18">
        <f t="shared" si="7"/>
        <v>2105.8969999999999</v>
      </c>
      <c r="G168" s="30"/>
      <c r="I168" s="40"/>
      <c r="J168" s="9"/>
      <c r="M168" s="9"/>
      <c r="U168" s="12"/>
      <c r="V168" s="12"/>
      <c r="W168" s="16"/>
    </row>
    <row r="169" spans="1:23">
      <c r="A169" s="21" t="str">
        <f>A13</f>
        <v>GPS07N</v>
      </c>
      <c r="D169" s="17">
        <f>D13</f>
        <v>2101.5866000000001</v>
      </c>
      <c r="E169" s="17">
        <f>D169+6.4</f>
        <v>2107.9866000000002</v>
      </c>
      <c r="G169" s="30"/>
      <c r="I169" s="43"/>
      <c r="J169" s="9"/>
      <c r="M169" s="9"/>
      <c r="U169" s="12"/>
      <c r="V169" s="12"/>
      <c r="W169" s="16"/>
    </row>
    <row r="170" spans="1:23">
      <c r="A170" t="s">
        <v>165</v>
      </c>
      <c r="D170" s="13">
        <v>2114.4879999999998</v>
      </c>
      <c r="E170" s="18">
        <f t="shared" si="7"/>
        <v>2120.8879999999999</v>
      </c>
      <c r="G170" s="29"/>
      <c r="I170" s="40"/>
      <c r="J170" s="9"/>
      <c r="M170" s="9"/>
      <c r="U170" s="12"/>
      <c r="V170" s="12"/>
      <c r="W170" s="16"/>
    </row>
    <row r="171" spans="1:23">
      <c r="A171" t="s">
        <v>166</v>
      </c>
      <c r="D171" s="13">
        <v>2129.4899999999998</v>
      </c>
      <c r="E171" s="18">
        <f t="shared" si="7"/>
        <v>2135.89</v>
      </c>
      <c r="G171" s="29"/>
      <c r="I171" s="40"/>
      <c r="J171" s="9"/>
      <c r="M171" s="9"/>
      <c r="T171" s="12"/>
      <c r="U171" s="12"/>
      <c r="V171" s="12"/>
      <c r="W171" s="16"/>
    </row>
    <row r="172" spans="1:23">
      <c r="A172" t="s">
        <v>167</v>
      </c>
      <c r="D172" s="13">
        <v>2144.4929999999999</v>
      </c>
      <c r="E172" s="18">
        <f t="shared" si="7"/>
        <v>2150.893</v>
      </c>
      <c r="G172" s="29"/>
      <c r="I172" s="40"/>
      <c r="J172" s="9"/>
      <c r="M172" s="9"/>
      <c r="T172" s="12"/>
      <c r="U172" s="17"/>
      <c r="V172" s="12"/>
      <c r="W172" s="16"/>
    </row>
    <row r="173" spans="1:23">
      <c r="A173" t="s">
        <v>168</v>
      </c>
      <c r="D173" s="13">
        <v>2159.491</v>
      </c>
      <c r="E173" s="18">
        <f t="shared" si="7"/>
        <v>2165.8910000000001</v>
      </c>
      <c r="G173" s="29"/>
      <c r="I173" s="40"/>
      <c r="J173" s="9"/>
      <c r="M173" s="9"/>
      <c r="T173" s="12"/>
      <c r="U173" s="17"/>
      <c r="V173" s="12"/>
      <c r="W173" s="16"/>
    </row>
    <row r="174" spans="1:23">
      <c r="A174" t="s">
        <v>169</v>
      </c>
      <c r="D174" s="13">
        <v>2174.489</v>
      </c>
      <c r="E174" s="18">
        <f t="shared" si="7"/>
        <v>2180.8890000000001</v>
      </c>
      <c r="G174" s="29"/>
      <c r="I174" s="40"/>
      <c r="J174" s="9"/>
      <c r="M174" s="9"/>
      <c r="T174" s="12"/>
      <c r="U174" s="17"/>
      <c r="V174" s="12"/>
      <c r="W174" s="16"/>
    </row>
    <row r="175" spans="1:23">
      <c r="A175" t="s">
        <v>170</v>
      </c>
      <c r="D175" s="13">
        <v>2189.4949999999999</v>
      </c>
      <c r="E175" s="18">
        <f t="shared" si="7"/>
        <v>2195.895</v>
      </c>
      <c r="G175" s="29"/>
      <c r="I175" s="40"/>
      <c r="J175" s="9"/>
      <c r="M175" s="9"/>
      <c r="T175" s="12"/>
      <c r="U175" s="17"/>
      <c r="V175" s="12"/>
      <c r="W175" s="16"/>
    </row>
    <row r="176" spans="1:23">
      <c r="A176" t="s">
        <v>171</v>
      </c>
      <c r="D176" s="13">
        <v>2204.4899999999998</v>
      </c>
      <c r="E176" s="18">
        <f t="shared" si="7"/>
        <v>2210.89</v>
      </c>
      <c r="G176" s="29"/>
      <c r="I176" s="40"/>
      <c r="J176" s="9"/>
      <c r="M176" s="9"/>
      <c r="T176" s="12"/>
      <c r="U176" s="12"/>
      <c r="V176" s="12"/>
      <c r="W176" s="16"/>
    </row>
    <row r="177" spans="1:23">
      <c r="A177" t="s">
        <v>172</v>
      </c>
      <c r="D177" s="13">
        <v>2219.5</v>
      </c>
      <c r="E177" s="18">
        <f t="shared" si="7"/>
        <v>2225.9</v>
      </c>
      <c r="G177" s="29"/>
      <c r="I177" s="40"/>
      <c r="J177" s="9"/>
      <c r="L177" s="29"/>
      <c r="M177" s="9"/>
      <c r="T177" s="12"/>
      <c r="U177" s="12"/>
      <c r="V177" s="12"/>
      <c r="W177" s="16"/>
    </row>
    <row r="178" spans="1:23">
      <c r="A178" t="s">
        <v>173</v>
      </c>
      <c r="D178" s="13">
        <v>2234.5039999999999</v>
      </c>
      <c r="E178" s="18">
        <f t="shared" si="7"/>
        <v>2240.904</v>
      </c>
      <c r="G178" s="29"/>
      <c r="I178" s="40"/>
      <c r="J178" s="9"/>
      <c r="L178" s="29"/>
      <c r="M178" s="9"/>
      <c r="T178" s="12"/>
      <c r="U178" s="17"/>
      <c r="V178" s="17"/>
      <c r="W178" s="16"/>
    </row>
    <row r="179" spans="1:23">
      <c r="A179" t="s">
        <v>174</v>
      </c>
      <c r="D179" s="16">
        <v>2249.4789999999998</v>
      </c>
      <c r="E179" s="18">
        <f t="shared" si="7"/>
        <v>2255.8789999999999</v>
      </c>
      <c r="G179" s="29"/>
      <c r="I179" s="40"/>
      <c r="J179" s="9"/>
      <c r="L179" s="29"/>
      <c r="M179" s="9"/>
      <c r="T179" s="12"/>
      <c r="U179" s="17"/>
      <c r="V179" s="17"/>
      <c r="W179" s="16"/>
    </row>
    <row r="180" spans="1:23">
      <c r="A180" t="s">
        <v>175</v>
      </c>
      <c r="D180" s="16">
        <v>2264.473</v>
      </c>
      <c r="E180" s="18">
        <f t="shared" si="7"/>
        <v>2270.873</v>
      </c>
      <c r="I180" s="40"/>
      <c r="J180" s="9"/>
      <c r="L180" s="29"/>
      <c r="M180" s="9"/>
      <c r="T180" s="12"/>
      <c r="U180" s="17"/>
      <c r="V180" s="12"/>
      <c r="W180" s="16"/>
    </row>
    <row r="181" spans="1:23">
      <c r="A181" t="s">
        <v>176</v>
      </c>
      <c r="D181" s="13">
        <v>2279.4870000000001</v>
      </c>
      <c r="E181" s="18">
        <f t="shared" si="7"/>
        <v>2285.8870000000002</v>
      </c>
      <c r="I181" s="40"/>
      <c r="J181" s="9"/>
      <c r="L181" s="29"/>
      <c r="M181" s="9"/>
      <c r="T181" s="12"/>
      <c r="U181" s="12"/>
      <c r="V181" s="12"/>
      <c r="W181" s="16"/>
    </row>
    <row r="182" spans="1:23">
      <c r="A182" t="s">
        <v>177</v>
      </c>
      <c r="D182" s="13">
        <v>2294.4830000000002</v>
      </c>
      <c r="E182" s="18">
        <f t="shared" si="7"/>
        <v>2300.8830000000003</v>
      </c>
      <c r="I182" s="40"/>
      <c r="J182" s="9"/>
      <c r="L182" s="29"/>
      <c r="M182" s="9"/>
      <c r="U182" s="12"/>
      <c r="V182" s="12"/>
      <c r="W182" s="16"/>
    </row>
    <row r="183" spans="1:23">
      <c r="A183" t="s">
        <v>178</v>
      </c>
      <c r="D183" s="13">
        <v>2309.491</v>
      </c>
      <c r="E183" s="18">
        <f t="shared" si="7"/>
        <v>2315.8910000000001</v>
      </c>
      <c r="I183" s="40"/>
      <c r="J183" s="9"/>
      <c r="L183" s="29"/>
      <c r="M183" s="9"/>
      <c r="U183" s="12"/>
      <c r="V183" s="12"/>
      <c r="W183" s="16"/>
    </row>
    <row r="184" spans="1:23">
      <c r="A184" t="s">
        <v>179</v>
      </c>
      <c r="D184" s="13">
        <v>2324.489</v>
      </c>
      <c r="E184" s="18">
        <f t="shared" si="7"/>
        <v>2330.8890000000001</v>
      </c>
      <c r="I184" s="40"/>
      <c r="J184" s="9"/>
      <c r="L184" s="29"/>
      <c r="M184" s="9"/>
      <c r="U184" s="12"/>
      <c r="V184" s="12"/>
      <c r="W184" s="16"/>
    </row>
    <row r="185" spans="1:23">
      <c r="A185" t="s">
        <v>180</v>
      </c>
      <c r="D185" s="13">
        <v>2339.489</v>
      </c>
      <c r="E185" s="18">
        <f t="shared" si="7"/>
        <v>2345.8890000000001</v>
      </c>
      <c r="I185" s="40"/>
      <c r="J185" s="9"/>
      <c r="L185" s="29"/>
      <c r="M185" s="9"/>
      <c r="U185" s="12"/>
      <c r="V185" s="12"/>
      <c r="W185" s="16"/>
    </row>
    <row r="186" spans="1:23">
      <c r="A186" t="s">
        <v>181</v>
      </c>
      <c r="D186" s="13">
        <v>2354.482</v>
      </c>
      <c r="E186" s="18">
        <f t="shared" si="7"/>
        <v>2360.8820000000001</v>
      </c>
      <c r="I186" s="40"/>
      <c r="J186" s="9"/>
      <c r="L186" s="29"/>
      <c r="M186" s="9"/>
      <c r="U186" s="12"/>
      <c r="V186" s="12"/>
      <c r="W186" s="16"/>
    </row>
    <row r="187" spans="1:23">
      <c r="A187" t="s">
        <v>182</v>
      </c>
      <c r="D187" s="13">
        <v>2369.491</v>
      </c>
      <c r="E187" s="18">
        <f t="shared" si="7"/>
        <v>2375.8910000000001</v>
      </c>
      <c r="I187" s="40"/>
      <c r="J187" s="9"/>
      <c r="L187" s="29"/>
      <c r="M187" s="9"/>
      <c r="U187" s="12"/>
      <c r="V187" s="12"/>
      <c r="W187" s="16"/>
    </row>
    <row r="188" spans="1:23">
      <c r="A188" t="s">
        <v>183</v>
      </c>
      <c r="D188" s="13">
        <v>2384.4859999999999</v>
      </c>
      <c r="E188" s="18">
        <f t="shared" si="7"/>
        <v>2390.886</v>
      </c>
      <c r="I188" s="40"/>
      <c r="J188" s="9"/>
      <c r="L188" s="29"/>
      <c r="M188" s="9"/>
      <c r="U188" s="12"/>
      <c r="V188" s="12"/>
      <c r="W188" s="16"/>
    </row>
    <row r="189" spans="1:23" s="21" customFormat="1">
      <c r="A189" t="s">
        <v>184</v>
      </c>
      <c r="D189" s="13">
        <v>2399.4929999999999</v>
      </c>
      <c r="E189" s="18">
        <f t="shared" si="7"/>
        <v>2405.893</v>
      </c>
      <c r="G189" s="30"/>
      <c r="I189" s="40"/>
      <c r="J189" s="9"/>
      <c r="L189" s="44"/>
      <c r="M189" s="9"/>
      <c r="U189" s="22"/>
      <c r="V189" s="22"/>
      <c r="W189" s="16"/>
    </row>
    <row r="190" spans="1:23">
      <c r="A190" s="21" t="str">
        <f>A14</f>
        <v>GPS08N</v>
      </c>
      <c r="D190" s="17">
        <f>D14</f>
        <v>2401.5763000000002</v>
      </c>
      <c r="E190" s="17">
        <f>D190+6.4</f>
        <v>2407.9763000000003</v>
      </c>
      <c r="G190" s="30"/>
      <c r="I190" s="43"/>
      <c r="J190" s="9"/>
      <c r="M190" s="9"/>
      <c r="U190" s="12"/>
      <c r="V190" s="12"/>
      <c r="W190" s="16"/>
    </row>
    <row r="191" spans="1:23">
      <c r="A191" t="s">
        <v>185</v>
      </c>
      <c r="D191" s="13">
        <v>2414.4879999999998</v>
      </c>
      <c r="E191" s="18">
        <f t="shared" si="7"/>
        <v>2420.8879999999999</v>
      </c>
      <c r="I191" s="40"/>
      <c r="J191" s="9"/>
      <c r="M191" s="9"/>
      <c r="U191" s="12"/>
      <c r="V191" s="12"/>
      <c r="W191" s="16"/>
    </row>
    <row r="192" spans="1:23">
      <c r="A192" t="s">
        <v>186</v>
      </c>
      <c r="D192" s="13">
        <v>2429.4899999999998</v>
      </c>
      <c r="E192" s="18">
        <f t="shared" si="7"/>
        <v>2435.89</v>
      </c>
      <c r="I192" s="40"/>
      <c r="J192" s="9"/>
      <c r="M192" s="9"/>
      <c r="U192" s="12"/>
      <c r="V192" s="12"/>
      <c r="W192" s="16"/>
    </row>
    <row r="193" spans="1:23">
      <c r="A193" t="s">
        <v>187</v>
      </c>
      <c r="D193" s="13">
        <v>2444.4879999999998</v>
      </c>
      <c r="E193" s="18">
        <f t="shared" si="7"/>
        <v>2450.8879999999999</v>
      </c>
      <c r="I193" s="40"/>
      <c r="J193" s="9"/>
      <c r="M193" s="9"/>
      <c r="U193" s="12"/>
      <c r="V193" s="12"/>
      <c r="W193" s="16"/>
    </row>
    <row r="194" spans="1:23">
      <c r="A194" t="s">
        <v>188</v>
      </c>
      <c r="D194" s="13">
        <v>2459.4899999999998</v>
      </c>
      <c r="E194" s="18">
        <f t="shared" si="7"/>
        <v>2465.89</v>
      </c>
      <c r="I194" s="40"/>
      <c r="J194" s="9"/>
      <c r="M194" s="9"/>
      <c r="U194" s="12"/>
      <c r="V194" s="12"/>
      <c r="W194" s="16"/>
    </row>
    <row r="195" spans="1:23">
      <c r="A195" t="s">
        <v>189</v>
      </c>
      <c r="D195" s="13">
        <v>2474.4879999999998</v>
      </c>
      <c r="E195" s="18">
        <f t="shared" si="7"/>
        <v>2480.8879999999999</v>
      </c>
      <c r="I195" s="40"/>
      <c r="J195" s="9"/>
      <c r="M195" s="9"/>
      <c r="U195" s="12"/>
      <c r="V195" s="12"/>
      <c r="W195" s="16"/>
    </row>
    <row r="196" spans="1:23">
      <c r="A196" t="s">
        <v>190</v>
      </c>
      <c r="D196" s="16">
        <v>2489.4899999999998</v>
      </c>
      <c r="E196" s="18">
        <f t="shared" si="7"/>
        <v>2495.89</v>
      </c>
      <c r="I196" s="40"/>
      <c r="J196" s="9"/>
      <c r="M196" s="9"/>
      <c r="U196" s="12"/>
      <c r="V196" s="12"/>
      <c r="W196" s="16"/>
    </row>
    <row r="197" spans="1:23">
      <c r="A197" t="s">
        <v>191</v>
      </c>
      <c r="D197" s="16">
        <v>2504.4879999999998</v>
      </c>
      <c r="E197" s="18">
        <f t="shared" si="7"/>
        <v>2510.8879999999999</v>
      </c>
      <c r="I197" s="40"/>
      <c r="J197" s="9"/>
      <c r="M197" s="9"/>
      <c r="U197" s="12"/>
      <c r="V197" s="12"/>
      <c r="W197" s="16"/>
    </row>
    <row r="198" spans="1:23">
      <c r="A198" t="s">
        <v>192</v>
      </c>
      <c r="D198" s="16">
        <v>2519.4960000000001</v>
      </c>
      <c r="E198" s="18">
        <f t="shared" si="7"/>
        <v>2525.8960000000002</v>
      </c>
      <c r="G198" s="29"/>
      <c r="I198" s="40"/>
      <c r="J198" s="9"/>
      <c r="M198" s="9"/>
      <c r="U198" s="12"/>
      <c r="V198" s="12"/>
      <c r="W198" s="16"/>
    </row>
    <row r="199" spans="1:23">
      <c r="A199" t="s">
        <v>193</v>
      </c>
      <c r="D199" s="16">
        <v>2534.4870000000001</v>
      </c>
      <c r="E199" s="18">
        <f t="shared" si="7"/>
        <v>2540.8870000000002</v>
      </c>
      <c r="G199" s="29"/>
      <c r="I199" s="40"/>
      <c r="J199" s="9"/>
      <c r="M199" s="9"/>
      <c r="U199" s="12"/>
      <c r="V199" s="12"/>
      <c r="W199" s="16"/>
    </row>
    <row r="200" spans="1:23">
      <c r="A200" t="s">
        <v>194</v>
      </c>
      <c r="D200" s="16">
        <v>2549.4810000000002</v>
      </c>
      <c r="E200" s="18">
        <f t="shared" si="7"/>
        <v>2555.8810000000003</v>
      </c>
      <c r="G200" s="29"/>
      <c r="I200" s="40"/>
      <c r="J200" s="9"/>
      <c r="M200" s="9"/>
      <c r="U200" s="12"/>
      <c r="V200" s="12"/>
      <c r="W200" s="16"/>
    </row>
    <row r="201" spans="1:23">
      <c r="A201" t="s">
        <v>195</v>
      </c>
      <c r="D201" s="16">
        <v>2564.4780000000001</v>
      </c>
      <c r="E201" s="18">
        <f t="shared" si="7"/>
        <v>2570.8780000000002</v>
      </c>
      <c r="G201" s="29"/>
      <c r="I201" s="40"/>
      <c r="J201" s="9"/>
      <c r="M201" s="9"/>
      <c r="U201" s="12"/>
      <c r="V201" s="12"/>
      <c r="W201" s="16"/>
    </row>
    <row r="202" spans="1:23">
      <c r="A202" t="s">
        <v>196</v>
      </c>
      <c r="D202" s="16">
        <v>2579.4940000000001</v>
      </c>
      <c r="E202" s="18">
        <f t="shared" si="7"/>
        <v>2585.8940000000002</v>
      </c>
      <c r="G202" s="29"/>
      <c r="I202" s="40"/>
      <c r="J202" s="9"/>
      <c r="M202" s="9"/>
      <c r="U202" s="12"/>
      <c r="V202" s="12"/>
      <c r="W202" s="16"/>
    </row>
    <row r="203" spans="1:23">
      <c r="A203" t="s">
        <v>197</v>
      </c>
      <c r="D203" s="13">
        <v>2594.4879999999998</v>
      </c>
      <c r="E203" s="18">
        <f t="shared" si="7"/>
        <v>2600.8879999999999</v>
      </c>
      <c r="G203" s="29"/>
      <c r="I203" s="40"/>
      <c r="J203" s="9"/>
      <c r="M203" s="9"/>
      <c r="U203" s="12"/>
      <c r="V203" s="12"/>
      <c r="W203" s="16"/>
    </row>
    <row r="204" spans="1:23">
      <c r="A204" t="s">
        <v>198</v>
      </c>
      <c r="D204" s="13">
        <v>2609.4810000000002</v>
      </c>
      <c r="E204" s="18">
        <f t="shared" si="7"/>
        <v>2615.8810000000003</v>
      </c>
      <c r="G204" s="29"/>
      <c r="I204" s="40"/>
      <c r="J204" s="9"/>
      <c r="M204" s="9"/>
      <c r="U204" s="12"/>
      <c r="V204" s="12"/>
      <c r="W204" s="16"/>
    </row>
    <row r="205" spans="1:23">
      <c r="A205" t="s">
        <v>199</v>
      </c>
      <c r="D205" s="16">
        <v>2624.4740000000002</v>
      </c>
      <c r="E205" s="18">
        <f t="shared" si="7"/>
        <v>2630.8740000000003</v>
      </c>
      <c r="G205" s="29"/>
      <c r="I205" s="40"/>
      <c r="J205" s="9"/>
      <c r="M205" s="9"/>
      <c r="U205" s="12"/>
      <c r="V205" s="12"/>
      <c r="W205" s="16"/>
    </row>
    <row r="206" spans="1:23">
      <c r="A206" t="s">
        <v>200</v>
      </c>
      <c r="D206" s="16">
        <v>2639.4969999999998</v>
      </c>
      <c r="E206" s="18">
        <f t="shared" si="7"/>
        <v>2645.8969999999999</v>
      </c>
      <c r="G206" s="29"/>
      <c r="I206" s="40"/>
      <c r="J206" s="9"/>
      <c r="M206" s="9"/>
      <c r="U206" s="12"/>
      <c r="V206" s="12"/>
      <c r="W206" s="16"/>
    </row>
    <row r="207" spans="1:23">
      <c r="A207" t="s">
        <v>201</v>
      </c>
      <c r="D207" s="16">
        <v>2654.4920000000002</v>
      </c>
      <c r="E207" s="18">
        <f t="shared" si="7"/>
        <v>2660.8920000000003</v>
      </c>
      <c r="G207" s="29"/>
      <c r="I207" s="40"/>
      <c r="J207" s="9"/>
      <c r="M207" s="9"/>
      <c r="U207" s="12"/>
      <c r="V207" s="12"/>
      <c r="W207" s="16"/>
    </row>
    <row r="208" spans="1:23">
      <c r="A208" t="s">
        <v>202</v>
      </c>
      <c r="D208" s="16">
        <v>2669.4870000000001</v>
      </c>
      <c r="E208" s="18">
        <f t="shared" si="7"/>
        <v>2675.8870000000002</v>
      </c>
      <c r="G208" s="29"/>
      <c r="I208" s="40"/>
      <c r="J208" s="9"/>
      <c r="M208" s="9"/>
      <c r="U208" s="12"/>
      <c r="V208" s="12"/>
      <c r="W208" s="16"/>
    </row>
    <row r="209" spans="1:23">
      <c r="A209" t="s">
        <v>203</v>
      </c>
      <c r="D209" s="16">
        <v>2684.4859999999999</v>
      </c>
      <c r="E209" s="18">
        <f t="shared" si="7"/>
        <v>2690.886</v>
      </c>
      <c r="G209" s="29"/>
      <c r="I209" s="40"/>
      <c r="J209" s="9"/>
      <c r="M209" s="9"/>
      <c r="U209" s="12"/>
      <c r="V209" s="12"/>
      <c r="W209" s="16"/>
    </row>
    <row r="210" spans="1:23">
      <c r="A210" t="s">
        <v>204</v>
      </c>
      <c r="B210" s="21"/>
      <c r="C210" s="21"/>
      <c r="D210" s="13">
        <v>2699.4960000000001</v>
      </c>
      <c r="E210" s="18">
        <f t="shared" si="7"/>
        <v>2705.8960000000002</v>
      </c>
      <c r="G210" s="30"/>
      <c r="I210" s="40"/>
      <c r="J210" s="9"/>
      <c r="M210" s="9"/>
      <c r="U210" s="12"/>
      <c r="V210" s="12"/>
      <c r="W210" s="16"/>
    </row>
    <row r="211" spans="1:23">
      <c r="A211" s="21" t="str">
        <f>A15</f>
        <v>GPS09N</v>
      </c>
      <c r="D211" s="17">
        <f>D15</f>
        <v>2701.5834</v>
      </c>
      <c r="E211" s="17">
        <f>D211+6.4</f>
        <v>2707.9834000000001</v>
      </c>
      <c r="G211" s="30"/>
      <c r="I211" s="43"/>
      <c r="J211" s="9"/>
      <c r="M211" s="9"/>
      <c r="U211" s="12"/>
      <c r="V211" s="12"/>
      <c r="W211" s="16"/>
    </row>
    <row r="212" spans="1:23">
      <c r="A212" t="s">
        <v>205</v>
      </c>
      <c r="D212" s="13">
        <v>2714.4920000000002</v>
      </c>
      <c r="E212" s="18">
        <f t="shared" si="7"/>
        <v>2720.8920000000003</v>
      </c>
      <c r="G212" s="29"/>
      <c r="I212" s="40"/>
      <c r="J212" s="9"/>
      <c r="M212" s="9"/>
      <c r="U212" s="12"/>
      <c r="V212" s="12"/>
      <c r="W212" s="16"/>
    </row>
    <row r="213" spans="1:23">
      <c r="A213" t="s">
        <v>206</v>
      </c>
      <c r="D213" s="13">
        <v>2729.49</v>
      </c>
      <c r="E213" s="18">
        <f t="shared" si="7"/>
        <v>2735.89</v>
      </c>
      <c r="G213" s="29"/>
      <c r="I213" s="40"/>
      <c r="J213" s="9"/>
      <c r="M213" s="9"/>
      <c r="U213" s="12"/>
      <c r="V213" s="12"/>
      <c r="W213" s="16"/>
    </row>
    <row r="214" spans="1:23">
      <c r="A214" t="s">
        <v>207</v>
      </c>
      <c r="D214" s="13">
        <v>2744.489</v>
      </c>
      <c r="E214" s="18">
        <f t="shared" ref="E214:E234" si="8">D214+6.4</f>
        <v>2750.8890000000001</v>
      </c>
      <c r="G214" s="29"/>
      <c r="I214" s="40"/>
      <c r="J214" s="9"/>
      <c r="M214" s="9"/>
      <c r="U214" s="12"/>
      <c r="V214" s="12"/>
      <c r="W214" s="16"/>
    </row>
    <row r="215" spans="1:23">
      <c r="A215" t="s">
        <v>208</v>
      </c>
      <c r="D215" s="13">
        <v>2759.4839999999999</v>
      </c>
      <c r="E215" s="18">
        <f t="shared" si="8"/>
        <v>2765.884</v>
      </c>
      <c r="G215" s="29"/>
      <c r="I215" s="40"/>
      <c r="J215" s="9"/>
      <c r="M215" s="9"/>
      <c r="U215" s="12"/>
      <c r="V215" s="12"/>
      <c r="W215" s="16"/>
    </row>
    <row r="216" spans="1:23">
      <c r="A216" t="s">
        <v>209</v>
      </c>
      <c r="D216" s="13">
        <v>2774.4769999999999</v>
      </c>
      <c r="E216" s="18">
        <f t="shared" si="8"/>
        <v>2780.877</v>
      </c>
      <c r="G216" s="29"/>
      <c r="I216" s="40"/>
      <c r="J216" s="9"/>
      <c r="M216" s="9"/>
      <c r="U216" s="12"/>
      <c r="V216" s="12"/>
      <c r="W216" s="16"/>
    </row>
    <row r="217" spans="1:23">
      <c r="A217" t="s">
        <v>210</v>
      </c>
      <c r="D217" s="13">
        <v>2789.4920000000002</v>
      </c>
      <c r="E217" s="18">
        <f t="shared" si="8"/>
        <v>2795.8920000000003</v>
      </c>
      <c r="G217" s="29"/>
      <c r="I217" s="40"/>
      <c r="J217" s="9"/>
      <c r="M217" s="9"/>
      <c r="U217" s="12"/>
      <c r="V217" s="12"/>
      <c r="W217" s="16"/>
    </row>
    <row r="218" spans="1:23">
      <c r="A218" t="s">
        <v>211</v>
      </c>
      <c r="D218" s="16">
        <v>2804.4839999999999</v>
      </c>
      <c r="E218" s="18">
        <f t="shared" si="8"/>
        <v>2810.884</v>
      </c>
      <c r="G218" s="29"/>
      <c r="I218" s="40"/>
      <c r="J218" s="9"/>
      <c r="M218" s="9"/>
      <c r="U218" s="12"/>
      <c r="V218" s="12"/>
      <c r="W218" s="16"/>
    </row>
    <row r="219" spans="1:23">
      <c r="A219" t="s">
        <v>212</v>
      </c>
      <c r="D219" s="13">
        <v>2819.4929999999999</v>
      </c>
      <c r="E219" s="18">
        <f t="shared" si="8"/>
        <v>2825.893</v>
      </c>
      <c r="I219" s="40"/>
      <c r="J219" s="9"/>
      <c r="M219" s="9"/>
      <c r="U219" s="12"/>
      <c r="V219" s="12"/>
      <c r="W219" s="16"/>
    </row>
    <row r="220" spans="1:23">
      <c r="A220" t="s">
        <v>213</v>
      </c>
      <c r="D220" s="13">
        <v>2834.491</v>
      </c>
      <c r="E220" s="18">
        <f t="shared" si="8"/>
        <v>2840.8910000000001</v>
      </c>
      <c r="I220" s="40">
        <f>[20]quote!K70</f>
        <v>-0.45489999999999997</v>
      </c>
      <c r="J220" s="9">
        <f t="shared" ref="J220:J234" si="9">I220*500</f>
        <v>-227.45</v>
      </c>
      <c r="M220" s="9"/>
      <c r="U220" s="12"/>
      <c r="V220" s="12"/>
      <c r="W220" s="16"/>
    </row>
    <row r="221" spans="1:23">
      <c r="A221" t="s">
        <v>214</v>
      </c>
      <c r="D221" s="13">
        <v>2849.5039999999999</v>
      </c>
      <c r="E221" s="18">
        <f t="shared" si="8"/>
        <v>2855.904</v>
      </c>
      <c r="I221" s="40">
        <f>[20]quote!K71</f>
        <v>-0.46023499999999995</v>
      </c>
      <c r="J221" s="9">
        <f t="shared" si="9"/>
        <v>-230.11749999999998</v>
      </c>
      <c r="M221" s="9"/>
      <c r="U221" s="12"/>
      <c r="V221" s="12"/>
      <c r="W221" s="16"/>
    </row>
    <row r="222" spans="1:23">
      <c r="A222" t="s">
        <v>215</v>
      </c>
      <c r="D222" s="13">
        <v>2864.4989999999998</v>
      </c>
      <c r="E222" s="18">
        <f t="shared" si="8"/>
        <v>2870.8989999999999</v>
      </c>
      <c r="I222" s="40">
        <f>[20]quote!K72</f>
        <v>-0.45398000000000005</v>
      </c>
      <c r="J222" s="9">
        <f t="shared" si="9"/>
        <v>-226.99000000000004</v>
      </c>
      <c r="M222" s="9"/>
      <c r="U222" s="12"/>
      <c r="V222" s="12"/>
      <c r="W222" s="16"/>
    </row>
    <row r="223" spans="1:23">
      <c r="A223" t="s">
        <v>216</v>
      </c>
      <c r="D223" s="13">
        <v>2879.4830000000002</v>
      </c>
      <c r="E223" s="18">
        <f t="shared" si="8"/>
        <v>2885.8830000000003</v>
      </c>
      <c r="I223" s="40">
        <f>[20]quote!K73</f>
        <v>-0.44380500000000001</v>
      </c>
      <c r="J223" s="9">
        <f t="shared" si="9"/>
        <v>-221.9025</v>
      </c>
      <c r="M223" s="9"/>
      <c r="U223" s="12"/>
      <c r="V223" s="12"/>
      <c r="W223" s="16"/>
    </row>
    <row r="224" spans="1:23">
      <c r="A224" t="s">
        <v>217</v>
      </c>
      <c r="D224" s="13">
        <v>2894.462</v>
      </c>
      <c r="E224" s="18">
        <f t="shared" si="8"/>
        <v>2900.8620000000001</v>
      </c>
      <c r="I224" s="40">
        <f>[20]quote!K74</f>
        <v>-0.44923999999999997</v>
      </c>
      <c r="J224" s="9">
        <f t="shared" si="9"/>
        <v>-224.61999999999998</v>
      </c>
      <c r="M224" s="9"/>
      <c r="U224" s="12"/>
      <c r="V224" s="12"/>
      <c r="W224" s="16"/>
    </row>
    <row r="225" spans="1:23">
      <c r="A225" t="s">
        <v>218</v>
      </c>
      <c r="B225" s="21"/>
      <c r="C225" s="21"/>
      <c r="D225" s="13">
        <v>2909.4879999999998</v>
      </c>
      <c r="E225" s="18">
        <f t="shared" si="8"/>
        <v>2915.8879999999999</v>
      </c>
      <c r="I225" s="40">
        <f>[20]quote!K75</f>
        <v>-0.44969500000000007</v>
      </c>
      <c r="J225" s="9">
        <f t="shared" si="9"/>
        <v>-224.84750000000003</v>
      </c>
      <c r="M225" s="9"/>
      <c r="U225" s="12"/>
      <c r="V225" s="12"/>
      <c r="W225" s="16"/>
    </row>
    <row r="226" spans="1:23">
      <c r="A226" s="21" t="str">
        <f>A16</f>
        <v>GPS10N</v>
      </c>
      <c r="D226" s="17">
        <f>D16</f>
        <v>2911.6025</v>
      </c>
      <c r="E226" s="17">
        <f>D226+6.4</f>
        <v>2918.0025000000001</v>
      </c>
      <c r="G226" s="30"/>
      <c r="I226" s="43">
        <f>[20]quote!K76</f>
        <v>-0.44505499999999998</v>
      </c>
      <c r="J226" s="9">
        <f t="shared" si="9"/>
        <v>-222.52749999999997</v>
      </c>
      <c r="L226" s="40"/>
      <c r="M226" s="9"/>
      <c r="U226" s="12"/>
      <c r="V226" s="12"/>
      <c r="W226" s="16"/>
    </row>
    <row r="227" spans="1:23">
      <c r="A227" t="s">
        <v>219</v>
      </c>
      <c r="D227" s="13">
        <v>2924.4780000000001</v>
      </c>
      <c r="E227" s="18">
        <f t="shared" si="8"/>
        <v>2930.8780000000002</v>
      </c>
      <c r="I227" s="40">
        <f>[20]quote!K77</f>
        <v>-0.44924500000000001</v>
      </c>
      <c r="J227" s="9">
        <f t="shared" si="9"/>
        <v>-224.6225</v>
      </c>
      <c r="M227" s="9"/>
      <c r="U227" s="12"/>
      <c r="V227" s="12"/>
      <c r="W227" s="16"/>
    </row>
    <row r="228" spans="1:23">
      <c r="A228" t="s">
        <v>220</v>
      </c>
      <c r="D228" s="13">
        <v>2939.4760000000001</v>
      </c>
      <c r="E228" s="18">
        <f t="shared" si="8"/>
        <v>2945.8760000000002</v>
      </c>
      <c r="I228" s="40">
        <f>[20]quote!K78</f>
        <v>-0.44495499999999999</v>
      </c>
      <c r="J228" s="9">
        <f t="shared" si="9"/>
        <v>-222.47749999999999</v>
      </c>
      <c r="M228" s="9"/>
      <c r="U228" s="12"/>
      <c r="V228" s="12"/>
      <c r="W228" s="16"/>
    </row>
    <row r="229" spans="1:23">
      <c r="A229" t="s">
        <v>221</v>
      </c>
      <c r="D229" s="13">
        <v>2954.4769999999999</v>
      </c>
      <c r="E229" s="18">
        <f t="shared" si="8"/>
        <v>2960.877</v>
      </c>
      <c r="I229" s="40">
        <f>[20]quote!K79</f>
        <v>-0.44942000000000004</v>
      </c>
      <c r="J229" s="9">
        <f t="shared" si="9"/>
        <v>-224.71</v>
      </c>
      <c r="M229" s="9"/>
      <c r="U229" s="12"/>
      <c r="V229" s="12"/>
      <c r="W229" s="16"/>
    </row>
    <row r="230" spans="1:23">
      <c r="A230" t="s">
        <v>222</v>
      </c>
      <c r="D230" s="16">
        <v>2969.4929999999999</v>
      </c>
      <c r="E230" s="18">
        <f t="shared" si="8"/>
        <v>2975.893</v>
      </c>
      <c r="I230" s="40">
        <f>[20]quote!K80</f>
        <v>-0.46003000000000005</v>
      </c>
      <c r="J230" s="9">
        <f t="shared" si="9"/>
        <v>-230.01500000000001</v>
      </c>
      <c r="M230" s="9"/>
      <c r="U230" s="12"/>
      <c r="V230" s="12"/>
      <c r="W230" s="16"/>
    </row>
    <row r="231" spans="1:23">
      <c r="A231" t="s">
        <v>223</v>
      </c>
      <c r="D231" s="16">
        <v>2984.482</v>
      </c>
      <c r="E231" s="18">
        <f t="shared" si="8"/>
        <v>2990.8820000000001</v>
      </c>
      <c r="I231" s="40">
        <f>[20]quote!K81</f>
        <v>-0.46092</v>
      </c>
      <c r="J231" s="9">
        <f t="shared" si="9"/>
        <v>-230.46</v>
      </c>
      <c r="U231" s="12"/>
      <c r="V231" s="12"/>
      <c r="W231" s="16"/>
    </row>
    <row r="232" spans="1:23">
      <c r="A232" t="s">
        <v>230</v>
      </c>
      <c r="D232" s="20">
        <v>2994.0230000000001</v>
      </c>
      <c r="E232" s="18">
        <f t="shared" si="8"/>
        <v>3000.4230000000002</v>
      </c>
      <c r="I232" s="40">
        <f>[20]quote!K82</f>
        <v>-6.0825000000000018E-2</v>
      </c>
      <c r="J232" s="9">
        <f t="shared" si="9"/>
        <v>-30.412500000000009</v>
      </c>
      <c r="U232" s="12"/>
      <c r="V232" s="12"/>
      <c r="W232" s="16"/>
    </row>
    <row r="233" spans="1:23">
      <c r="A233" t="s">
        <v>231</v>
      </c>
      <c r="D233" s="20">
        <v>3000.0030000000002</v>
      </c>
      <c r="E233" s="18">
        <f t="shared" si="8"/>
        <v>3006.4030000000002</v>
      </c>
      <c r="I233" s="40">
        <f>[20]quote!K83</f>
        <v>-7.4600000000000027E-2</v>
      </c>
      <c r="J233" s="9">
        <f t="shared" si="9"/>
        <v>-37.300000000000011</v>
      </c>
      <c r="U233" s="12"/>
      <c r="V233" s="12"/>
      <c r="W233" s="16"/>
    </row>
    <row r="234" spans="1:23">
      <c r="A234" t="s">
        <v>232</v>
      </c>
      <c r="D234">
        <v>3009.9969999999998</v>
      </c>
      <c r="E234" s="18">
        <f t="shared" si="8"/>
        <v>3016.3969999999999</v>
      </c>
      <c r="I234" s="40">
        <f>[20]quote!K84</f>
        <v>-6.9255000000000025E-2</v>
      </c>
      <c r="J234" s="9">
        <f t="shared" si="9"/>
        <v>-34.627500000000012</v>
      </c>
      <c r="U234" s="12"/>
      <c r="V234" s="12"/>
    </row>
    <row r="235" spans="1:23">
      <c r="A235" s="2"/>
      <c r="C235" s="2"/>
      <c r="D235" s="2"/>
      <c r="E235" s="2"/>
      <c r="G235" s="28"/>
      <c r="I235" s="40"/>
      <c r="J235" s="32"/>
      <c r="K235" s="33"/>
      <c r="L235" s="32"/>
      <c r="M235" s="33"/>
      <c r="N235" s="32"/>
      <c r="O235" s="34"/>
      <c r="P235" s="32"/>
      <c r="Q235" s="35"/>
    </row>
    <row r="236" spans="1:23">
      <c r="C236" s="1"/>
      <c r="I236" s="32"/>
      <c r="J236" s="32"/>
      <c r="K236" s="36"/>
      <c r="L236" s="32"/>
      <c r="M236" s="32"/>
      <c r="N236" s="32"/>
      <c r="O236" s="4"/>
      <c r="P236" s="32"/>
      <c r="Q236" s="32"/>
    </row>
    <row r="237" spans="1:23">
      <c r="C237" s="1"/>
      <c r="I237" s="32"/>
      <c r="J237" s="32"/>
      <c r="K237" s="36"/>
      <c r="L237" s="32"/>
      <c r="M237" s="32"/>
      <c r="N237" s="32"/>
      <c r="O237" s="4"/>
      <c r="P237" s="32"/>
      <c r="Q237" s="32"/>
    </row>
    <row r="238" spans="1:23">
      <c r="C238" s="1"/>
      <c r="I238" s="32"/>
      <c r="J238" s="32"/>
      <c r="K238" s="36"/>
      <c r="L238" s="32"/>
      <c r="M238" s="32"/>
      <c r="N238" s="32"/>
      <c r="O238" s="4"/>
      <c r="P238" s="32"/>
      <c r="Q238" s="32"/>
    </row>
    <row r="239" spans="1:23">
      <c r="C239" s="1"/>
      <c r="I239" s="32"/>
      <c r="J239" s="32"/>
      <c r="K239" s="36"/>
      <c r="L239" s="32"/>
      <c r="M239" s="32"/>
      <c r="N239" s="32"/>
      <c r="O239" s="4"/>
      <c r="P239" s="32"/>
      <c r="Q239" s="32"/>
    </row>
    <row r="240" spans="1:23">
      <c r="C240" s="1"/>
      <c r="I240" s="32"/>
      <c r="J240" s="32"/>
      <c r="K240" s="36"/>
      <c r="L240" s="32"/>
      <c r="M240" s="32"/>
      <c r="N240" s="32"/>
      <c r="O240" s="4"/>
      <c r="P240" s="32"/>
      <c r="Q240" s="32"/>
    </row>
    <row r="241" spans="1:17">
      <c r="C241" s="3"/>
      <c r="I241" s="32"/>
      <c r="J241" s="32"/>
      <c r="K241" s="36"/>
      <c r="L241" s="32"/>
      <c r="M241" s="32"/>
      <c r="N241" s="32"/>
      <c r="O241" s="4"/>
      <c r="P241" s="32"/>
      <c r="Q241" s="32"/>
    </row>
    <row r="242" spans="1:17">
      <c r="C242" s="3"/>
      <c r="I242" s="32"/>
      <c r="J242" s="32"/>
      <c r="K242" s="37"/>
      <c r="L242" s="32"/>
      <c r="M242" s="32"/>
      <c r="N242" s="32"/>
      <c r="O242" s="32"/>
      <c r="P242" s="32"/>
      <c r="Q242" s="32"/>
    </row>
    <row r="243" spans="1:17">
      <c r="I243" s="32"/>
      <c r="J243" s="32"/>
      <c r="K243" s="38"/>
      <c r="L243" s="32"/>
      <c r="M243" s="32"/>
      <c r="N243" s="32"/>
      <c r="O243" s="32"/>
      <c r="P243" s="32"/>
      <c r="Q243" s="32"/>
    </row>
    <row r="244" spans="1:17">
      <c r="I244" s="32"/>
      <c r="J244" s="32"/>
      <c r="K244" s="32"/>
      <c r="L244" s="32"/>
      <c r="M244" s="32"/>
      <c r="N244" s="32"/>
      <c r="O244" s="5"/>
      <c r="P244" s="32"/>
      <c r="Q244" s="6"/>
    </row>
    <row r="245" spans="1:17">
      <c r="I245" s="32"/>
      <c r="J245" s="32"/>
      <c r="K245" s="32"/>
      <c r="L245" s="32"/>
      <c r="M245" s="32"/>
      <c r="N245" s="32"/>
      <c r="O245" s="5"/>
      <c r="P245" s="32"/>
      <c r="Q245" s="6"/>
    </row>
    <row r="246" spans="1:17">
      <c r="I246" s="32"/>
      <c r="J246" s="32"/>
      <c r="K246" s="32"/>
      <c r="L246" s="32"/>
      <c r="M246" s="32"/>
      <c r="N246" s="32"/>
      <c r="O246" s="5"/>
      <c r="P246" s="32"/>
      <c r="Q246" s="6"/>
    </row>
    <row r="247" spans="1:17">
      <c r="I247" s="32"/>
      <c r="J247" s="32"/>
      <c r="K247" s="32"/>
      <c r="L247" s="32"/>
      <c r="M247" s="32"/>
      <c r="N247" s="32"/>
      <c r="O247" s="5"/>
      <c r="P247" s="32"/>
      <c r="Q247" s="6"/>
    </row>
    <row r="248" spans="1:17">
      <c r="I248" s="32"/>
      <c r="J248" s="32"/>
      <c r="K248" s="32"/>
      <c r="L248" s="32"/>
      <c r="M248" s="32"/>
      <c r="N248" s="32"/>
      <c r="O248" s="5"/>
      <c r="P248" s="32"/>
      <c r="Q248" s="6"/>
    </row>
    <row r="249" spans="1:17">
      <c r="I249" s="32"/>
      <c r="J249" s="32"/>
      <c r="K249" s="32"/>
      <c r="L249" s="32"/>
      <c r="M249" s="32"/>
      <c r="N249" s="32"/>
      <c r="O249" s="5"/>
      <c r="P249" s="32"/>
      <c r="Q249" s="6"/>
    </row>
    <row r="250" spans="1:17">
      <c r="I250" s="32"/>
      <c r="J250" s="32"/>
      <c r="K250" s="32"/>
      <c r="L250" s="32"/>
      <c r="M250" s="32"/>
      <c r="N250" s="32"/>
      <c r="O250" s="5"/>
      <c r="P250" s="32"/>
      <c r="Q250" s="6"/>
    </row>
    <row r="251" spans="1:17">
      <c r="I251" s="32"/>
      <c r="J251" s="32"/>
      <c r="K251" s="32"/>
      <c r="L251" s="32"/>
      <c r="M251" s="32"/>
      <c r="N251" s="32"/>
      <c r="O251" s="5"/>
      <c r="P251" s="32"/>
      <c r="Q251" s="6"/>
    </row>
    <row r="252" spans="1:17">
      <c r="I252" s="32"/>
      <c r="J252" s="32"/>
      <c r="K252" s="32"/>
      <c r="L252" s="32"/>
      <c r="M252" s="32"/>
      <c r="N252" s="32"/>
      <c r="O252" s="5"/>
      <c r="P252" s="32"/>
      <c r="Q252" s="6"/>
    </row>
    <row r="253" spans="1:17">
      <c r="I253" s="32"/>
      <c r="J253" s="32"/>
      <c r="K253" s="32"/>
      <c r="L253" s="32"/>
      <c r="M253" s="32"/>
      <c r="N253" s="32"/>
      <c r="O253" s="5"/>
      <c r="P253" s="32"/>
      <c r="Q253" s="6"/>
    </row>
    <row r="254" spans="1:17">
      <c r="I254" s="32"/>
      <c r="J254" s="32"/>
      <c r="K254" s="32"/>
      <c r="L254" s="32"/>
      <c r="M254" s="32"/>
      <c r="N254" s="32"/>
      <c r="O254" s="5"/>
      <c r="P254" s="32"/>
      <c r="Q254" s="6"/>
    </row>
    <row r="255" spans="1:17">
      <c r="I255" s="32"/>
      <c r="J255" s="32"/>
      <c r="K255" s="32"/>
      <c r="L255" s="32"/>
      <c r="M255" s="32"/>
      <c r="N255" s="32"/>
      <c r="O255" s="32"/>
      <c r="P255" s="32"/>
      <c r="Q255" s="32"/>
    </row>
    <row r="256" spans="1:17">
      <c r="A256" s="2"/>
      <c r="C256" s="2"/>
      <c r="D256" s="2"/>
      <c r="E256" s="2"/>
      <c r="G256" s="28"/>
      <c r="I256" s="33"/>
      <c r="J256" s="32"/>
      <c r="K256" s="33"/>
      <c r="L256" s="32"/>
      <c r="M256" s="33"/>
      <c r="N256" s="32"/>
      <c r="O256" s="34"/>
      <c r="P256" s="32"/>
      <c r="Q256" s="35"/>
    </row>
    <row r="257" spans="3:17">
      <c r="C257" s="1"/>
      <c r="I257" s="32"/>
      <c r="J257" s="32"/>
      <c r="K257" s="36"/>
      <c r="L257" s="32"/>
      <c r="M257" s="32"/>
      <c r="N257" s="32"/>
      <c r="O257" s="4"/>
      <c r="P257" s="32"/>
      <c r="Q257" s="32"/>
    </row>
    <row r="258" spans="3:17">
      <c r="C258" s="1"/>
      <c r="I258" s="32"/>
      <c r="J258" s="32"/>
      <c r="K258" s="36"/>
      <c r="L258" s="32"/>
      <c r="M258" s="32"/>
      <c r="N258" s="32"/>
      <c r="O258" s="4"/>
      <c r="P258" s="32"/>
      <c r="Q258" s="32"/>
    </row>
    <row r="259" spans="3:17">
      <c r="C259" s="1"/>
      <c r="I259" s="32"/>
      <c r="J259" s="32"/>
      <c r="K259" s="36"/>
      <c r="L259" s="32"/>
      <c r="M259" s="32"/>
      <c r="N259" s="32"/>
      <c r="O259" s="4"/>
      <c r="P259" s="32"/>
      <c r="Q259" s="32"/>
    </row>
    <row r="260" spans="3:17">
      <c r="C260" s="1"/>
      <c r="I260" s="32"/>
      <c r="J260" s="32"/>
      <c r="K260" s="36"/>
      <c r="L260" s="32"/>
      <c r="M260" s="32"/>
      <c r="N260" s="32"/>
      <c r="O260" s="4"/>
      <c r="P260" s="32"/>
      <c r="Q260" s="32"/>
    </row>
    <row r="261" spans="3:17">
      <c r="C261" s="1"/>
      <c r="I261" s="32"/>
      <c r="J261" s="32"/>
      <c r="K261" s="36"/>
      <c r="L261" s="32"/>
      <c r="M261" s="32"/>
      <c r="N261" s="32"/>
      <c r="O261" s="4"/>
      <c r="P261" s="32"/>
      <c r="Q261" s="32"/>
    </row>
    <row r="262" spans="3:17">
      <c r="C262" s="1"/>
      <c r="I262" s="32"/>
      <c r="J262" s="32"/>
      <c r="K262" s="38"/>
      <c r="L262" s="32"/>
      <c r="M262" s="32"/>
      <c r="N262" s="32"/>
      <c r="O262" s="32"/>
      <c r="P262" s="32"/>
      <c r="Q262" s="32"/>
    </row>
    <row r="263" spans="3:17">
      <c r="C263" s="3"/>
      <c r="I263" s="32"/>
      <c r="J263" s="32"/>
      <c r="K263" s="38"/>
      <c r="L263" s="32"/>
      <c r="M263" s="32"/>
      <c r="N263" s="32"/>
      <c r="O263" s="32"/>
      <c r="P263" s="32"/>
      <c r="Q263" s="32"/>
    </row>
    <row r="264" spans="3:17">
      <c r="C264" s="3"/>
      <c r="I264" s="32"/>
      <c r="J264" s="32"/>
      <c r="K264" s="32"/>
      <c r="L264" s="32"/>
      <c r="M264" s="32"/>
      <c r="N264" s="32"/>
      <c r="O264" s="32"/>
      <c r="P264" s="32"/>
      <c r="Q264" s="32"/>
    </row>
    <row r="265" spans="3:17">
      <c r="I265" s="32"/>
      <c r="J265" s="32"/>
      <c r="K265" s="32"/>
      <c r="L265" s="32"/>
      <c r="M265" s="32"/>
      <c r="N265" s="32"/>
      <c r="O265" s="5"/>
      <c r="P265" s="32"/>
      <c r="Q265" s="6"/>
    </row>
    <row r="266" spans="3:17">
      <c r="I266" s="32"/>
      <c r="J266" s="32"/>
      <c r="K266" s="32"/>
      <c r="L266" s="32"/>
      <c r="M266" s="32"/>
      <c r="N266" s="32"/>
      <c r="O266" s="5"/>
      <c r="P266" s="32"/>
      <c r="Q266" s="6"/>
    </row>
    <row r="267" spans="3:17">
      <c r="I267" s="32"/>
      <c r="J267" s="32"/>
      <c r="K267" s="32"/>
      <c r="L267" s="32"/>
      <c r="M267" s="32"/>
      <c r="N267" s="32"/>
      <c r="O267" s="5"/>
      <c r="P267" s="32"/>
      <c r="Q267" s="6"/>
    </row>
    <row r="268" spans="3:17">
      <c r="I268" s="32"/>
      <c r="J268" s="32"/>
      <c r="K268" s="32"/>
      <c r="L268" s="32"/>
      <c r="M268" s="32"/>
      <c r="N268" s="32"/>
      <c r="O268" s="5"/>
      <c r="P268" s="32"/>
      <c r="Q268" s="6"/>
    </row>
    <row r="269" spans="3:17">
      <c r="I269" s="32"/>
      <c r="J269" s="32"/>
      <c r="K269" s="32"/>
      <c r="L269" s="32"/>
      <c r="M269" s="32"/>
      <c r="N269" s="32"/>
      <c r="O269" s="5"/>
      <c r="P269" s="32"/>
      <c r="Q269" s="6"/>
    </row>
    <row r="270" spans="3:17">
      <c r="I270" s="32"/>
      <c r="J270" s="32"/>
      <c r="K270" s="32"/>
      <c r="L270" s="32"/>
      <c r="M270" s="32"/>
      <c r="N270" s="32"/>
      <c r="O270" s="5"/>
      <c r="P270" s="32"/>
      <c r="Q270" s="6"/>
    </row>
    <row r="271" spans="3:17">
      <c r="I271" s="32"/>
      <c r="J271" s="32"/>
      <c r="K271" s="32"/>
      <c r="L271" s="32"/>
      <c r="M271" s="32"/>
      <c r="N271" s="32"/>
      <c r="O271" s="5"/>
      <c r="P271" s="32"/>
      <c r="Q271" s="6"/>
    </row>
    <row r="272" spans="3:17">
      <c r="I272" s="32"/>
      <c r="J272" s="32"/>
      <c r="K272" s="32"/>
      <c r="L272" s="32"/>
      <c r="M272" s="32"/>
      <c r="N272" s="32"/>
      <c r="O272" s="5"/>
      <c r="P272" s="32"/>
      <c r="Q272" s="6"/>
    </row>
    <row r="273" spans="1:17">
      <c r="I273" s="32"/>
      <c r="J273" s="32"/>
      <c r="K273" s="32"/>
      <c r="L273" s="32"/>
      <c r="M273" s="32"/>
      <c r="N273" s="32"/>
      <c r="O273" s="5"/>
      <c r="P273" s="32"/>
      <c r="Q273" s="6"/>
    </row>
    <row r="274" spans="1:17">
      <c r="I274" s="32"/>
      <c r="J274" s="32"/>
      <c r="K274" s="32"/>
      <c r="L274" s="32"/>
      <c r="M274" s="32"/>
      <c r="N274" s="32"/>
      <c r="O274" s="5"/>
      <c r="P274" s="32"/>
      <c r="Q274" s="6"/>
    </row>
    <row r="275" spans="1:17">
      <c r="I275" s="32"/>
      <c r="J275" s="32"/>
      <c r="K275" s="32"/>
      <c r="L275" s="32"/>
      <c r="M275" s="32"/>
      <c r="N275" s="32"/>
      <c r="O275" s="5"/>
      <c r="P275" s="32"/>
      <c r="Q275" s="6"/>
    </row>
    <row r="276" spans="1:17">
      <c r="I276" s="32"/>
      <c r="J276" s="32"/>
      <c r="K276" s="32"/>
      <c r="L276" s="32"/>
      <c r="M276" s="32"/>
      <c r="N276" s="32"/>
      <c r="O276" s="5"/>
      <c r="P276" s="32"/>
      <c r="Q276" s="6"/>
    </row>
    <row r="277" spans="1:17">
      <c r="I277" s="32"/>
      <c r="J277" s="32"/>
      <c r="K277" s="32"/>
      <c r="L277" s="32"/>
      <c r="M277" s="32"/>
      <c r="N277" s="32"/>
      <c r="O277" s="32"/>
      <c r="P277" s="32"/>
      <c r="Q277" s="32"/>
    </row>
    <row r="278" spans="1:17">
      <c r="A278" s="2"/>
      <c r="C278" s="2"/>
      <c r="D278" s="2"/>
      <c r="E278" s="2"/>
      <c r="G278" s="28"/>
      <c r="I278" s="33"/>
      <c r="J278" s="32"/>
      <c r="K278" s="33"/>
      <c r="L278" s="32"/>
      <c r="M278" s="33"/>
      <c r="N278" s="32"/>
      <c r="O278" s="34"/>
      <c r="P278" s="32"/>
      <c r="Q278" s="35"/>
    </row>
    <row r="279" spans="1:17">
      <c r="C279" s="1"/>
      <c r="I279" s="32"/>
      <c r="J279" s="32"/>
      <c r="K279" s="36"/>
      <c r="L279" s="32"/>
      <c r="M279" s="32"/>
      <c r="N279" s="32"/>
      <c r="O279" s="4"/>
      <c r="P279" s="32"/>
      <c r="Q279" s="32"/>
    </row>
    <row r="280" spans="1:17">
      <c r="C280" s="1"/>
      <c r="I280" s="32"/>
      <c r="J280" s="32"/>
      <c r="K280" s="36"/>
      <c r="L280" s="32"/>
      <c r="M280" s="32"/>
      <c r="N280" s="32"/>
      <c r="O280" s="4"/>
      <c r="P280" s="32"/>
      <c r="Q280" s="32"/>
    </row>
    <row r="281" spans="1:17">
      <c r="C281" s="1"/>
      <c r="I281" s="32"/>
      <c r="J281" s="32"/>
      <c r="K281" s="36"/>
      <c r="L281" s="32"/>
      <c r="M281" s="32"/>
      <c r="N281" s="32"/>
      <c r="O281" s="4"/>
      <c r="P281" s="32"/>
      <c r="Q281" s="32"/>
    </row>
    <row r="282" spans="1:17">
      <c r="C282" s="1"/>
      <c r="I282" s="32"/>
      <c r="J282" s="32"/>
      <c r="K282" s="36"/>
      <c r="L282" s="32"/>
      <c r="M282" s="32"/>
      <c r="N282" s="32"/>
      <c r="O282" s="4"/>
      <c r="P282" s="32"/>
      <c r="Q282" s="32"/>
    </row>
    <row r="283" spans="1:17">
      <c r="C283" s="1"/>
      <c r="I283" s="32"/>
      <c r="J283" s="32"/>
      <c r="K283" s="36"/>
      <c r="L283" s="32"/>
      <c r="M283" s="32"/>
      <c r="N283" s="32"/>
      <c r="O283" s="4"/>
      <c r="P283" s="32"/>
      <c r="Q283" s="32"/>
    </row>
    <row r="284" spans="1:17">
      <c r="C284" s="1"/>
      <c r="I284" s="32"/>
      <c r="J284" s="32"/>
      <c r="K284" s="37"/>
      <c r="L284" s="32"/>
      <c r="M284" s="32"/>
      <c r="N284" s="32"/>
      <c r="O284" s="4"/>
      <c r="P284" s="32"/>
      <c r="Q284" s="32"/>
    </row>
    <row r="285" spans="1:17">
      <c r="C285" s="1"/>
      <c r="I285" s="32"/>
      <c r="J285" s="32"/>
      <c r="K285" s="38"/>
      <c r="L285" s="32"/>
      <c r="M285" s="32"/>
      <c r="N285" s="32"/>
      <c r="O285" s="4"/>
      <c r="P285" s="32"/>
      <c r="Q285" s="32"/>
    </row>
    <row r="286" spans="1:17">
      <c r="C286" s="1"/>
      <c r="I286" s="32"/>
      <c r="J286" s="32"/>
      <c r="K286" s="32"/>
      <c r="L286" s="32"/>
      <c r="M286" s="32"/>
      <c r="N286" s="32"/>
      <c r="O286" s="32"/>
      <c r="P286" s="32"/>
      <c r="Q286" s="32"/>
    </row>
    <row r="287" spans="1:17">
      <c r="C287" s="3"/>
      <c r="I287" s="32"/>
      <c r="J287" s="32"/>
      <c r="K287" s="32"/>
      <c r="L287" s="32"/>
      <c r="M287" s="32"/>
      <c r="N287" s="32"/>
      <c r="O287" s="32"/>
      <c r="P287" s="32"/>
      <c r="Q287" s="6"/>
    </row>
    <row r="288" spans="1:17">
      <c r="C288" s="3"/>
      <c r="I288" s="32"/>
      <c r="J288" s="32"/>
      <c r="K288" s="32"/>
      <c r="L288" s="32"/>
      <c r="M288" s="32"/>
      <c r="N288" s="32"/>
      <c r="O288" s="32"/>
      <c r="P288" s="32"/>
      <c r="Q288" s="6"/>
    </row>
    <row r="289" spans="1:17">
      <c r="I289" s="32"/>
      <c r="J289" s="32"/>
      <c r="K289" s="32"/>
      <c r="L289" s="32"/>
      <c r="M289" s="32"/>
      <c r="N289" s="32"/>
      <c r="O289" s="5"/>
      <c r="P289" s="32"/>
      <c r="Q289" s="6"/>
    </row>
    <row r="290" spans="1:17">
      <c r="I290" s="32"/>
      <c r="J290" s="32"/>
      <c r="K290" s="32"/>
      <c r="L290" s="32"/>
      <c r="M290" s="32"/>
      <c r="N290" s="32"/>
      <c r="O290" s="5"/>
      <c r="P290" s="32"/>
      <c r="Q290" s="6"/>
    </row>
    <row r="291" spans="1:17">
      <c r="I291" s="32"/>
      <c r="J291" s="32"/>
      <c r="K291" s="32"/>
      <c r="L291" s="32"/>
      <c r="M291" s="32"/>
      <c r="N291" s="32"/>
      <c r="O291" s="5"/>
      <c r="P291" s="32"/>
      <c r="Q291" s="6"/>
    </row>
    <row r="292" spans="1:17">
      <c r="I292" s="32"/>
      <c r="J292" s="32"/>
      <c r="K292" s="32"/>
      <c r="L292" s="32"/>
      <c r="M292" s="32"/>
      <c r="N292" s="32"/>
      <c r="O292" s="5"/>
      <c r="P292" s="32"/>
      <c r="Q292" s="6"/>
    </row>
    <row r="293" spans="1:17">
      <c r="I293" s="32"/>
      <c r="J293" s="32"/>
      <c r="K293" s="32"/>
      <c r="L293" s="32"/>
      <c r="M293" s="32"/>
      <c r="N293" s="32"/>
      <c r="O293" s="5"/>
      <c r="P293" s="32"/>
      <c r="Q293" s="6"/>
    </row>
    <row r="294" spans="1:17">
      <c r="I294" s="32"/>
      <c r="J294" s="32"/>
      <c r="K294" s="32"/>
      <c r="L294" s="32"/>
      <c r="M294" s="32"/>
      <c r="N294" s="32"/>
      <c r="O294" s="5"/>
      <c r="P294" s="32"/>
      <c r="Q294" s="6"/>
    </row>
    <row r="295" spans="1:17">
      <c r="I295" s="32"/>
      <c r="J295" s="32"/>
      <c r="K295" s="32"/>
      <c r="L295" s="32"/>
      <c r="M295" s="32"/>
      <c r="N295" s="32"/>
      <c r="O295" s="5"/>
      <c r="P295" s="32"/>
      <c r="Q295" s="6"/>
    </row>
    <row r="296" spans="1:17">
      <c r="I296" s="32"/>
      <c r="J296" s="32"/>
      <c r="K296" s="32"/>
      <c r="L296" s="32"/>
      <c r="M296" s="32"/>
      <c r="N296" s="32"/>
      <c r="O296" s="5"/>
      <c r="P296" s="32"/>
      <c r="Q296" s="6"/>
    </row>
    <row r="297" spans="1:17">
      <c r="I297" s="32"/>
      <c r="J297" s="32"/>
      <c r="K297" s="32"/>
      <c r="L297" s="32"/>
      <c r="M297" s="32"/>
      <c r="N297" s="32"/>
      <c r="O297" s="32"/>
      <c r="P297" s="32"/>
      <c r="Q297" s="32"/>
    </row>
    <row r="298" spans="1:17">
      <c r="A298" s="2"/>
      <c r="C298" s="2"/>
      <c r="D298" s="2"/>
      <c r="E298" s="2"/>
      <c r="G298" s="28"/>
      <c r="I298" s="33"/>
      <c r="J298" s="32"/>
      <c r="K298" s="33"/>
      <c r="L298" s="32"/>
      <c r="M298" s="33"/>
      <c r="N298" s="32"/>
      <c r="O298" s="34"/>
      <c r="P298" s="32"/>
      <c r="Q298" s="35"/>
    </row>
    <row r="299" spans="1:17">
      <c r="C299" s="1"/>
      <c r="I299" s="32"/>
      <c r="J299" s="32"/>
      <c r="K299" s="36"/>
      <c r="L299" s="32"/>
      <c r="M299" s="32"/>
      <c r="N299" s="32"/>
      <c r="O299" s="4"/>
      <c r="P299" s="32"/>
      <c r="Q299" s="32"/>
    </row>
    <row r="300" spans="1:17">
      <c r="C300" s="1"/>
      <c r="I300" s="32"/>
      <c r="J300" s="32"/>
      <c r="K300" s="36"/>
      <c r="L300" s="32"/>
      <c r="M300" s="32"/>
      <c r="N300" s="32"/>
      <c r="O300" s="4"/>
      <c r="P300" s="32"/>
      <c r="Q300" s="32"/>
    </row>
    <row r="301" spans="1:17">
      <c r="C301" s="1"/>
      <c r="I301" s="32"/>
      <c r="J301" s="32"/>
      <c r="K301" s="36"/>
      <c r="L301" s="32"/>
      <c r="M301" s="32"/>
      <c r="N301" s="32"/>
      <c r="O301" s="4"/>
      <c r="P301" s="32"/>
      <c r="Q301" s="32"/>
    </row>
    <row r="302" spans="1:17">
      <c r="C302" s="1"/>
      <c r="I302" s="32"/>
      <c r="J302" s="32"/>
      <c r="K302" s="36"/>
      <c r="L302" s="32"/>
      <c r="M302" s="32"/>
      <c r="N302" s="32"/>
      <c r="O302" s="4"/>
      <c r="P302" s="32"/>
      <c r="Q302" s="32"/>
    </row>
    <row r="303" spans="1:17">
      <c r="C303" s="1"/>
      <c r="I303" s="32"/>
      <c r="J303" s="32"/>
      <c r="K303" s="36"/>
      <c r="L303" s="32"/>
      <c r="M303" s="32"/>
      <c r="N303" s="32"/>
      <c r="O303" s="4"/>
      <c r="P303" s="32"/>
      <c r="Q303" s="32"/>
    </row>
    <row r="304" spans="1:17">
      <c r="C304" s="3"/>
      <c r="I304" s="32"/>
      <c r="J304" s="32"/>
      <c r="K304" s="38"/>
      <c r="L304" s="32"/>
      <c r="M304" s="32"/>
      <c r="N304" s="32"/>
      <c r="O304" s="32"/>
      <c r="P304" s="32"/>
      <c r="Q304" s="32"/>
    </row>
    <row r="305" spans="3:17">
      <c r="C305" s="3"/>
      <c r="I305" s="32"/>
      <c r="J305" s="32"/>
      <c r="K305" s="38"/>
      <c r="L305" s="32"/>
      <c r="M305" s="32"/>
      <c r="N305" s="32"/>
      <c r="O305" s="32"/>
      <c r="P305" s="32"/>
      <c r="Q305" s="32"/>
    </row>
    <row r="306" spans="3:17">
      <c r="I306" s="32"/>
      <c r="J306" s="32"/>
      <c r="K306" s="32"/>
      <c r="L306" s="32"/>
      <c r="M306" s="32"/>
      <c r="N306" s="32"/>
      <c r="O306" s="5"/>
      <c r="P306" s="32"/>
      <c r="Q306" s="6"/>
    </row>
    <row r="307" spans="3:17">
      <c r="I307" s="32"/>
      <c r="J307" s="32"/>
      <c r="K307" s="32"/>
      <c r="L307" s="32"/>
      <c r="M307" s="32"/>
      <c r="N307" s="32"/>
      <c r="O307" s="5"/>
      <c r="P307" s="32"/>
      <c r="Q307" s="6"/>
    </row>
    <row r="308" spans="3:17">
      <c r="I308" s="32"/>
      <c r="J308" s="32"/>
      <c r="K308" s="32"/>
      <c r="L308" s="32"/>
      <c r="M308" s="32"/>
      <c r="N308" s="32"/>
      <c r="O308" s="5"/>
      <c r="P308" s="32"/>
      <c r="Q308" s="6"/>
    </row>
    <row r="309" spans="3:17">
      <c r="I309" s="32"/>
      <c r="J309" s="32"/>
      <c r="K309" s="32"/>
      <c r="L309" s="32"/>
      <c r="M309" s="32"/>
      <c r="N309" s="32"/>
      <c r="O309" s="5"/>
      <c r="P309" s="32"/>
      <c r="Q309" s="6"/>
    </row>
    <row r="310" spans="3:17">
      <c r="I310" s="32"/>
      <c r="J310" s="32"/>
      <c r="K310" s="32"/>
      <c r="L310" s="32"/>
      <c r="M310" s="32"/>
      <c r="N310" s="32"/>
      <c r="O310" s="5"/>
      <c r="P310" s="32"/>
      <c r="Q310" s="6"/>
    </row>
    <row r="311" spans="3:17">
      <c r="I311" s="32"/>
      <c r="J311" s="32"/>
      <c r="K311" s="32"/>
      <c r="L311" s="32"/>
      <c r="M311" s="32"/>
      <c r="N311" s="32"/>
      <c r="O311" s="5"/>
      <c r="P311" s="32"/>
      <c r="Q311" s="6"/>
    </row>
    <row r="312" spans="3:17">
      <c r="I312" s="32"/>
      <c r="J312" s="32"/>
      <c r="K312" s="32"/>
      <c r="L312" s="32"/>
      <c r="M312" s="32"/>
      <c r="N312" s="32"/>
      <c r="O312" s="5"/>
      <c r="P312" s="32"/>
      <c r="Q312" s="6"/>
    </row>
    <row r="313" spans="3:17">
      <c r="I313" s="32"/>
      <c r="J313" s="32"/>
      <c r="K313" s="32"/>
      <c r="L313" s="32"/>
      <c r="M313" s="32"/>
      <c r="N313" s="32"/>
      <c r="O313" s="5"/>
      <c r="P313" s="32"/>
      <c r="Q313" s="6"/>
    </row>
    <row r="314" spans="3:17">
      <c r="I314" s="32"/>
      <c r="J314" s="32"/>
      <c r="K314" s="32"/>
      <c r="L314" s="32"/>
      <c r="M314" s="32"/>
      <c r="N314" s="32"/>
      <c r="O314" s="5"/>
      <c r="P314" s="32"/>
      <c r="Q314" s="6"/>
    </row>
    <row r="315" spans="3:17">
      <c r="I315" s="32"/>
      <c r="J315" s="32"/>
      <c r="K315" s="32"/>
      <c r="L315" s="32"/>
      <c r="M315" s="32"/>
      <c r="N315" s="32"/>
      <c r="O315" s="5"/>
      <c r="P315" s="32"/>
      <c r="Q315" s="6"/>
    </row>
    <row r="316" spans="3:17">
      <c r="I316" s="32"/>
      <c r="J316" s="32"/>
      <c r="K316" s="32"/>
      <c r="L316" s="32"/>
      <c r="M316" s="32"/>
      <c r="N316" s="32"/>
      <c r="O316" s="5"/>
      <c r="P316" s="32"/>
      <c r="Q316" s="6"/>
    </row>
    <row r="317" spans="3:17">
      <c r="I317" s="32"/>
      <c r="J317" s="32"/>
      <c r="K317" s="32"/>
      <c r="L317" s="32"/>
      <c r="M317" s="32"/>
      <c r="N317" s="32"/>
      <c r="O317" s="5"/>
      <c r="P317" s="32"/>
      <c r="Q317" s="6"/>
    </row>
    <row r="318" spans="3:17">
      <c r="I318" s="32"/>
      <c r="J318" s="32"/>
      <c r="K318" s="32"/>
      <c r="L318" s="32"/>
      <c r="M318" s="32"/>
      <c r="N318" s="32"/>
      <c r="O318" s="5"/>
      <c r="P318" s="32"/>
      <c r="Q318" s="6"/>
    </row>
    <row r="319" spans="3:17">
      <c r="I319" s="32"/>
      <c r="J319" s="32"/>
      <c r="K319" s="32"/>
      <c r="L319" s="32"/>
      <c r="M319" s="32"/>
      <c r="N319" s="32"/>
      <c r="O319" s="5"/>
      <c r="P319" s="32"/>
      <c r="Q319" s="6"/>
    </row>
    <row r="320" spans="3:17">
      <c r="I320" s="32"/>
      <c r="J320" s="32"/>
      <c r="K320" s="32"/>
      <c r="L320" s="32"/>
      <c r="M320" s="32"/>
      <c r="N320" s="32"/>
      <c r="O320" s="5"/>
      <c r="P320" s="32"/>
      <c r="Q320" s="6"/>
    </row>
    <row r="321" spans="9:17">
      <c r="I321" s="32"/>
      <c r="J321" s="32"/>
      <c r="K321" s="32"/>
      <c r="L321" s="32"/>
      <c r="M321" s="32"/>
      <c r="N321" s="32"/>
      <c r="O321" s="32"/>
      <c r="P321" s="32"/>
      <c r="Q321" s="32"/>
    </row>
    <row r="322" spans="9:17">
      <c r="I322" s="32"/>
      <c r="J322" s="32"/>
      <c r="K322" s="32"/>
      <c r="L322" s="32"/>
      <c r="M322" s="32"/>
      <c r="N322" s="32"/>
      <c r="O322" s="32"/>
      <c r="P322" s="32"/>
      <c r="Q322" s="32"/>
    </row>
    <row r="323" spans="9:17">
      <c r="I323" s="32"/>
      <c r="J323" s="32"/>
      <c r="K323" s="32"/>
      <c r="L323" s="32"/>
      <c r="M323" s="32"/>
      <c r="N323" s="32"/>
      <c r="O323" s="32"/>
      <c r="P323" s="32"/>
      <c r="Q323" s="32"/>
    </row>
    <row r="324" spans="9:17">
      <c r="I324" s="32"/>
      <c r="J324" s="32"/>
      <c r="K324" s="32"/>
      <c r="L324" s="32"/>
      <c r="M324" s="32"/>
      <c r="N324" s="32"/>
      <c r="O324" s="32"/>
      <c r="P324" s="32"/>
      <c r="Q324" s="32"/>
    </row>
  </sheetData>
  <mergeCells count="1">
    <mergeCell ref="G17:I1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W324"/>
  <sheetViews>
    <sheetView workbookViewId="0">
      <selection activeCell="I21" sqref="I21"/>
    </sheetView>
  </sheetViews>
  <sheetFormatPr defaultRowHeight="12.75"/>
  <cols>
    <col min="1" max="1" width="10.85546875" customWidth="1"/>
    <col min="2" max="2" width="9.7109375" customWidth="1"/>
    <col min="3" max="3" width="6.5703125" customWidth="1"/>
    <col min="4" max="4" width="11.140625" customWidth="1"/>
    <col min="5" max="5" width="11.42578125" customWidth="1"/>
    <col min="6" max="6" width="3.7109375" customWidth="1"/>
    <col min="7" max="7" width="11.7109375" style="23" customWidth="1"/>
    <col min="8" max="8" width="2.7109375" customWidth="1"/>
    <col min="9" max="10" width="11.7109375" customWidth="1"/>
    <col min="11" max="11" width="2.7109375" customWidth="1"/>
    <col min="12" max="12" width="7.140625" customWidth="1"/>
    <col min="13" max="13" width="10.5703125" customWidth="1"/>
    <col min="14" max="14" width="3.7109375" customWidth="1"/>
    <col min="16" max="16" width="3.7109375" customWidth="1"/>
    <col min="17" max="17" width="7.140625" customWidth="1"/>
    <col min="18" max="18" width="3.7109375" customWidth="1"/>
  </cols>
  <sheetData>
    <row r="1" spans="1:13">
      <c r="A1" s="1" t="s">
        <v>241</v>
      </c>
      <c r="G1" s="23" t="s">
        <v>246</v>
      </c>
      <c r="M1" s="23" t="s">
        <v>250</v>
      </c>
    </row>
    <row r="2" spans="1:13">
      <c r="D2" s="11"/>
      <c r="E2" s="11"/>
      <c r="G2" s="23">
        <v>3.1999999999999999E-5</v>
      </c>
      <c r="M2" s="23">
        <v>2.5999999999999998E-5</v>
      </c>
    </row>
    <row r="3" spans="1:13">
      <c r="A3" s="7" t="s">
        <v>2</v>
      </c>
      <c r="B3" s="8" t="s">
        <v>3</v>
      </c>
      <c r="D3" s="10" t="s">
        <v>23</v>
      </c>
      <c r="E3" s="10" t="s">
        <v>5</v>
      </c>
      <c r="G3" s="102" t="s">
        <v>3</v>
      </c>
      <c r="I3" s="103" t="s">
        <v>3</v>
      </c>
    </row>
    <row r="4" spans="1:13">
      <c r="A4" s="7"/>
      <c r="B4" s="24" t="s">
        <v>4</v>
      </c>
      <c r="C4" s="25"/>
      <c r="D4" s="24" t="s">
        <v>4</v>
      </c>
      <c r="E4" s="24" t="s">
        <v>4</v>
      </c>
      <c r="G4" s="81" t="s">
        <v>248</v>
      </c>
      <c r="I4" s="104" t="s">
        <v>248</v>
      </c>
    </row>
    <row r="5" spans="1:13">
      <c r="B5" s="9"/>
      <c r="G5" s="81" t="s">
        <v>247</v>
      </c>
      <c r="I5" s="104" t="s">
        <v>249</v>
      </c>
    </row>
    <row r="6" spans="1:13">
      <c r="A6" s="21" t="s">
        <v>12</v>
      </c>
      <c r="B6" s="9">
        <f>G6+$M$2*E6</f>
        <v>51.746147373399999</v>
      </c>
      <c r="C6" s="23"/>
      <c r="D6" s="17">
        <v>91.575900000000004</v>
      </c>
      <c r="E6" s="17">
        <f>D6+6.4</f>
        <v>97.97590000000001</v>
      </c>
      <c r="G6" s="101">
        <v>51.743600000000001</v>
      </c>
      <c r="I6" s="100">
        <v>51.7438</v>
      </c>
      <c r="J6" s="9">
        <f>G6*500</f>
        <v>25871.8</v>
      </c>
    </row>
    <row r="7" spans="1:13">
      <c r="A7" s="21" t="s">
        <v>13</v>
      </c>
      <c r="B7" s="9">
        <f t="shared" ref="B7:B16" si="0">G7+$M$2*E7</f>
        <v>51.715207919400001</v>
      </c>
      <c r="D7" s="17">
        <f>D6+210.021</f>
        <v>301.59690000000001</v>
      </c>
      <c r="E7" s="17">
        <f t="shared" ref="E7:E16" si="1">D7+6.4</f>
        <v>307.99689999999998</v>
      </c>
      <c r="G7" s="101">
        <v>51.7072</v>
      </c>
      <c r="I7" s="100">
        <v>51.7074</v>
      </c>
      <c r="J7" s="9">
        <f t="shared" ref="J7:J16" si="2">G7*500</f>
        <v>25853.599999999999</v>
      </c>
    </row>
    <row r="8" spans="1:13">
      <c r="A8" s="21" t="s">
        <v>14</v>
      </c>
      <c r="B8" s="9">
        <f t="shared" si="0"/>
        <v>51.666707643800002</v>
      </c>
      <c r="D8" s="17">
        <f>D7+299.9894</f>
        <v>601.58629999999994</v>
      </c>
      <c r="E8" s="17">
        <f t="shared" si="1"/>
        <v>607.98629999999991</v>
      </c>
      <c r="G8" s="101">
        <v>51.6509</v>
      </c>
      <c r="I8" s="100">
        <v>51.651200000000003</v>
      </c>
      <c r="J8" s="9">
        <f t="shared" si="2"/>
        <v>25825.45</v>
      </c>
    </row>
    <row r="9" spans="1:13">
      <c r="A9" s="21" t="s">
        <v>15</v>
      </c>
      <c r="B9" s="9">
        <f t="shared" si="0"/>
        <v>51.603647773799999</v>
      </c>
      <c r="D9" s="17">
        <f>D8+240.005</f>
        <v>841.59129999999993</v>
      </c>
      <c r="E9" s="17">
        <f t="shared" si="1"/>
        <v>847.99129999999991</v>
      </c>
      <c r="G9" s="101">
        <v>51.581600000000002</v>
      </c>
      <c r="I9" s="100">
        <v>51.581499999999998</v>
      </c>
      <c r="J9" s="9">
        <f t="shared" si="2"/>
        <v>25790.799999999999</v>
      </c>
    </row>
    <row r="10" spans="1:13">
      <c r="A10" s="21" t="s">
        <v>16</v>
      </c>
      <c r="B10" s="9">
        <f t="shared" si="0"/>
        <v>51.590607820599999</v>
      </c>
      <c r="D10" s="17">
        <f>D9+360.0018</f>
        <v>1201.5931</v>
      </c>
      <c r="E10" s="17">
        <f t="shared" si="1"/>
        <v>1207.9931000000001</v>
      </c>
      <c r="G10" s="101">
        <v>51.559199999999997</v>
      </c>
      <c r="I10" s="100">
        <v>51.558500000000002</v>
      </c>
      <c r="J10" s="9">
        <f t="shared" si="2"/>
        <v>25779.599999999999</v>
      </c>
    </row>
    <row r="11" spans="1:13">
      <c r="A11" s="21" t="s">
        <v>17</v>
      </c>
      <c r="B11" s="9">
        <f t="shared" si="0"/>
        <v>51.5220479766</v>
      </c>
      <c r="D11" s="17">
        <f>D10+240.006</f>
        <v>1441.5991000000001</v>
      </c>
      <c r="E11" s="17">
        <f t="shared" si="1"/>
        <v>1447.9991000000002</v>
      </c>
      <c r="G11" s="101">
        <v>51.484400000000001</v>
      </c>
      <c r="I11" s="100">
        <v>51.4846</v>
      </c>
      <c r="J11" s="9">
        <f t="shared" si="2"/>
        <v>25742.2</v>
      </c>
    </row>
    <row r="12" spans="1:13">
      <c r="A12" s="21" t="s">
        <v>18</v>
      </c>
      <c r="B12" s="9">
        <f t="shared" si="0"/>
        <v>51.551027737400005</v>
      </c>
      <c r="D12" s="17">
        <f>D11+329.9908</f>
        <v>1771.5899000000002</v>
      </c>
      <c r="E12" s="17">
        <f t="shared" si="1"/>
        <v>1777.9899000000003</v>
      </c>
      <c r="G12" s="101">
        <v>51.504800000000003</v>
      </c>
      <c r="I12" s="100">
        <v>51.505099999999999</v>
      </c>
      <c r="J12" s="9">
        <f t="shared" si="2"/>
        <v>25752.400000000001</v>
      </c>
    </row>
    <row r="13" spans="1:13">
      <c r="A13" s="21" t="s">
        <v>19</v>
      </c>
      <c r="B13" s="9">
        <f t="shared" si="0"/>
        <v>51.5978076516</v>
      </c>
      <c r="D13" s="17">
        <f>D12+329.9967</f>
        <v>2101.5866000000001</v>
      </c>
      <c r="E13" s="17">
        <f t="shared" si="1"/>
        <v>2107.9866000000002</v>
      </c>
      <c r="G13" s="101">
        <v>51.542999999999999</v>
      </c>
      <c r="I13" s="100">
        <v>51.542999999999999</v>
      </c>
      <c r="J13" s="9">
        <f t="shared" si="2"/>
        <v>25771.5</v>
      </c>
    </row>
    <row r="14" spans="1:13">
      <c r="A14" s="21" t="s">
        <v>20</v>
      </c>
      <c r="B14" s="9">
        <f t="shared" si="0"/>
        <v>51.641407383800001</v>
      </c>
      <c r="D14" s="17">
        <f>D13+299.9897</f>
        <v>2401.5763000000002</v>
      </c>
      <c r="E14" s="17">
        <f t="shared" si="1"/>
        <v>2407.9763000000003</v>
      </c>
      <c r="G14" s="101">
        <v>51.578800000000001</v>
      </c>
      <c r="I14" s="100">
        <v>51.578699999999998</v>
      </c>
      <c r="J14" s="9">
        <f t="shared" si="2"/>
        <v>25789.4</v>
      </c>
    </row>
    <row r="15" spans="1:13">
      <c r="A15" s="21" t="s">
        <v>21</v>
      </c>
      <c r="B15" s="9">
        <f t="shared" si="0"/>
        <v>51.679007568400003</v>
      </c>
      <c r="D15" s="17">
        <f>D14+300.0071</f>
        <v>2701.5834</v>
      </c>
      <c r="E15" s="17">
        <f t="shared" si="1"/>
        <v>2707.9834000000001</v>
      </c>
      <c r="G15" s="101">
        <v>51.608600000000003</v>
      </c>
      <c r="I15" s="100">
        <v>51.609400000000001</v>
      </c>
      <c r="J15" s="9">
        <f t="shared" si="2"/>
        <v>25804.300000000003</v>
      </c>
    </row>
    <row r="16" spans="1:13">
      <c r="A16" s="21" t="s">
        <v>22</v>
      </c>
      <c r="B16" s="9">
        <f t="shared" si="0"/>
        <v>51.719668065</v>
      </c>
      <c r="D16" s="17">
        <f>D15+210.0191</f>
        <v>2911.6025</v>
      </c>
      <c r="E16" s="17">
        <f t="shared" si="1"/>
        <v>2918.0025000000001</v>
      </c>
      <c r="G16" s="101">
        <v>51.643799999999999</v>
      </c>
      <c r="I16" s="100">
        <v>51.644300000000001</v>
      </c>
      <c r="J16" s="9">
        <f t="shared" si="2"/>
        <v>25821.899999999998</v>
      </c>
    </row>
    <row r="17" spans="1:13" ht="25.5">
      <c r="B17" s="9"/>
      <c r="G17" s="141" t="s">
        <v>265</v>
      </c>
      <c r="H17" s="141"/>
      <c r="I17" s="141"/>
      <c r="J17" s="82" t="s">
        <v>8</v>
      </c>
    </row>
    <row r="18" spans="1:13">
      <c r="B18" s="9"/>
      <c r="G18" s="28" t="s">
        <v>239</v>
      </c>
      <c r="H18" s="23"/>
      <c r="I18" s="41" t="s">
        <v>240</v>
      </c>
      <c r="J18" s="2" t="s">
        <v>9</v>
      </c>
    </row>
    <row r="19" spans="1:13">
      <c r="B19" s="9"/>
      <c r="G19" s="26" t="s">
        <v>4</v>
      </c>
      <c r="I19" s="42" t="s">
        <v>4</v>
      </c>
      <c r="J19" s="24" t="s">
        <v>4</v>
      </c>
    </row>
    <row r="20" spans="1:13">
      <c r="A20" s="23" t="s">
        <v>237</v>
      </c>
      <c r="B20" s="23"/>
      <c r="C20" s="23"/>
      <c r="D20" s="93">
        <f>D21-1.808</f>
        <v>4.6020000000000003</v>
      </c>
      <c r="E20" s="94">
        <f>D20+6.4</f>
        <v>11.002000000000001</v>
      </c>
      <c r="I20" s="30">
        <v>0</v>
      </c>
      <c r="J20" s="9">
        <f t="shared" ref="J20:J83" si="3">I20*500</f>
        <v>0</v>
      </c>
    </row>
    <row r="21" spans="1:13">
      <c r="A21" t="s">
        <v>24</v>
      </c>
      <c r="D21" s="67">
        <v>6.41</v>
      </c>
      <c r="E21" s="18">
        <f>D21+6.4</f>
        <v>12.81</v>
      </c>
      <c r="I21" s="40">
        <f>'[21]correzione curvatura no'!U6</f>
        <v>1.0640502323321893E-2</v>
      </c>
      <c r="J21" s="9">
        <f t="shared" si="3"/>
        <v>5.3202511616609467</v>
      </c>
    </row>
    <row r="22" spans="1:13">
      <c r="A22" t="s">
        <v>25</v>
      </c>
      <c r="D22" s="13">
        <v>14.494999999999999</v>
      </c>
      <c r="E22" s="18">
        <f t="shared" ref="E22:E85" si="4">D22+6.4</f>
        <v>20.895</v>
      </c>
      <c r="I22" s="40">
        <f>'[21]correzione curvatura no'!U7</f>
        <v>-5.1972513912480721E-3</v>
      </c>
      <c r="J22" s="9">
        <f t="shared" si="3"/>
        <v>-2.5986256956240359</v>
      </c>
    </row>
    <row r="23" spans="1:13">
      <c r="A23" t="s">
        <v>26</v>
      </c>
      <c r="D23" s="13">
        <v>29.550999999999998</v>
      </c>
      <c r="E23" s="18">
        <f t="shared" si="4"/>
        <v>35.951000000000001</v>
      </c>
      <c r="I23" s="40">
        <f>'[21]correzione curvatura no'!U8</f>
        <v>-0.39095306832712501</v>
      </c>
      <c r="J23" s="9">
        <f t="shared" si="3"/>
        <v>-195.47653416356249</v>
      </c>
    </row>
    <row r="24" spans="1:13">
      <c r="A24" t="s">
        <v>27</v>
      </c>
      <c r="D24" s="13">
        <v>44.484999999999999</v>
      </c>
      <c r="E24" s="18">
        <f t="shared" si="4"/>
        <v>50.884999999999998</v>
      </c>
      <c r="I24" s="40">
        <f>'[21]correzione curvatura no'!U9</f>
        <v>-0.39737891915871293</v>
      </c>
      <c r="J24" s="9">
        <f t="shared" si="3"/>
        <v>-198.68945957935645</v>
      </c>
    </row>
    <row r="25" spans="1:13">
      <c r="A25" t="s">
        <v>28</v>
      </c>
      <c r="D25" s="13">
        <v>59.493000000000002</v>
      </c>
      <c r="E25" s="18">
        <f t="shared" si="4"/>
        <v>65.893000000000001</v>
      </c>
      <c r="I25" s="40">
        <f>'[21]correzione curvatura no'!U10</f>
        <v>-0.39416474943060725</v>
      </c>
      <c r="J25" s="9">
        <f t="shared" si="3"/>
        <v>-197.08237471530362</v>
      </c>
    </row>
    <row r="26" spans="1:13">
      <c r="A26" t="s">
        <v>29</v>
      </c>
      <c r="D26" s="13">
        <v>74.492999999999995</v>
      </c>
      <c r="E26" s="18">
        <f t="shared" si="4"/>
        <v>80.893000000000001</v>
      </c>
      <c r="I26" s="40">
        <f>'[21]correzione curvatura no'!U11</f>
        <v>-0.40257058192517126</v>
      </c>
      <c r="J26" s="9">
        <f t="shared" si="3"/>
        <v>-201.28529096258563</v>
      </c>
    </row>
    <row r="27" spans="1:13">
      <c r="A27" t="s">
        <v>30</v>
      </c>
      <c r="B27" s="21"/>
      <c r="C27" s="21"/>
      <c r="D27" s="13">
        <v>89.504000000000005</v>
      </c>
      <c r="E27" s="18">
        <f t="shared" si="4"/>
        <v>95.904000000000011</v>
      </c>
      <c r="G27" s="30"/>
      <c r="I27" s="40">
        <f>'[21]correzione curvatura no'!U12</f>
        <v>-0.41442641136356451</v>
      </c>
      <c r="J27" s="9">
        <f t="shared" si="3"/>
        <v>-207.21320568178226</v>
      </c>
    </row>
    <row r="28" spans="1:13">
      <c r="A28" s="21" t="str">
        <f>A6</f>
        <v>GPS00N</v>
      </c>
      <c r="D28" s="17">
        <f>D6</f>
        <v>91.575900000000004</v>
      </c>
      <c r="E28" s="17">
        <f>D28+6.4</f>
        <v>97.97590000000001</v>
      </c>
      <c r="G28" s="30"/>
      <c r="I28" s="43">
        <f>'[21]correzione curvatura no'!U13</f>
        <v>-0.42088583571993032</v>
      </c>
      <c r="J28" s="9">
        <f t="shared" si="3"/>
        <v>-210.44291785996515</v>
      </c>
      <c r="M28" s="9"/>
    </row>
    <row r="29" spans="1:13">
      <c r="A29" t="s">
        <v>31</v>
      </c>
      <c r="D29" s="13">
        <v>104.509</v>
      </c>
      <c r="E29" s="18">
        <f t="shared" si="4"/>
        <v>110.90900000000001</v>
      </c>
      <c r="I29" s="40">
        <f>'[21]correzione curvatura no'!U14</f>
        <v>-0.41642224246895998</v>
      </c>
      <c r="J29" s="9">
        <f t="shared" si="3"/>
        <v>-208.21112123448</v>
      </c>
      <c r="M29" s="9"/>
    </row>
    <row r="30" spans="1:13">
      <c r="A30" t="s">
        <v>32</v>
      </c>
      <c r="D30" s="13">
        <v>119.506</v>
      </c>
      <c r="E30" s="18">
        <f t="shared" si="4"/>
        <v>125.90600000000001</v>
      </c>
      <c r="I30" s="40">
        <f>'[21]correzione curvatura no'!U15</f>
        <v>-0.40994807579702502</v>
      </c>
      <c r="J30" s="9">
        <f t="shared" si="3"/>
        <v>-204.97403789851251</v>
      </c>
      <c r="M30" s="9"/>
    </row>
    <row r="31" spans="1:13">
      <c r="A31" t="s">
        <v>33</v>
      </c>
      <c r="D31" s="13">
        <v>134.482</v>
      </c>
      <c r="E31" s="18">
        <f t="shared" si="4"/>
        <v>140.88200000000001</v>
      </c>
      <c r="I31" s="40">
        <f>'[21]correzione curvatura no'!U16</f>
        <v>-0.41001391495959766</v>
      </c>
      <c r="J31" s="9">
        <f t="shared" si="3"/>
        <v>-205.00695747979884</v>
      </c>
      <c r="M31" s="9"/>
    </row>
    <row r="32" spans="1:13">
      <c r="A32" t="s">
        <v>34</v>
      </c>
      <c r="D32" s="13">
        <v>149.48599999999999</v>
      </c>
      <c r="E32" s="18">
        <f t="shared" si="4"/>
        <v>155.886</v>
      </c>
      <c r="I32" s="40">
        <f>'[21]correzione curvatura no'!U17</f>
        <v>-0.41864974634282681</v>
      </c>
      <c r="J32" s="9">
        <f t="shared" si="3"/>
        <v>-209.3248731714134</v>
      </c>
      <c r="M32" s="9"/>
    </row>
    <row r="33" spans="1:13">
      <c r="A33" t="s">
        <v>35</v>
      </c>
      <c r="D33" s="13">
        <v>164.48500000000001</v>
      </c>
      <c r="E33" s="18">
        <f t="shared" si="4"/>
        <v>170.88500000000002</v>
      </c>
      <c r="I33" s="40">
        <f>'[21]correzione curvatura no'!U18</f>
        <v>-0.42055557911522445</v>
      </c>
      <c r="J33" s="9">
        <f t="shared" si="3"/>
        <v>-210.27778955761224</v>
      </c>
      <c r="M33" s="9"/>
    </row>
    <row r="34" spans="1:13">
      <c r="A34" t="s">
        <v>36</v>
      </c>
      <c r="D34" s="16">
        <v>179.47900000000001</v>
      </c>
      <c r="E34" s="18">
        <f t="shared" si="4"/>
        <v>185.87900000000002</v>
      </c>
      <c r="I34" s="40">
        <f>'[21]correzione curvatura no'!U19</f>
        <v>-0.42147141327679055</v>
      </c>
      <c r="J34" s="9">
        <f t="shared" si="3"/>
        <v>-210.73570663839527</v>
      </c>
      <c r="M34" s="9"/>
    </row>
    <row r="35" spans="1:13">
      <c r="A35" t="s">
        <v>37</v>
      </c>
      <c r="D35" s="13">
        <v>194.5</v>
      </c>
      <c r="E35" s="18">
        <f t="shared" si="4"/>
        <v>200.9</v>
      </c>
      <c r="I35" s="40">
        <f>'[21]correzione curvatura no'!U20</f>
        <v>-0.43322723993684692</v>
      </c>
      <c r="J35" s="9">
        <f t="shared" si="3"/>
        <v>-216.61361996842345</v>
      </c>
      <c r="M35" s="9"/>
    </row>
    <row r="36" spans="1:13">
      <c r="A36" t="s">
        <v>38</v>
      </c>
      <c r="D36" s="13">
        <v>209.501</v>
      </c>
      <c r="E36" s="18">
        <f t="shared" si="4"/>
        <v>215.90100000000001</v>
      </c>
      <c r="I36" s="40">
        <f>'[21]correzione curvatura no'!U21</f>
        <v>-0.43381307215357712</v>
      </c>
      <c r="J36" s="9">
        <f t="shared" si="3"/>
        <v>-216.90653607678857</v>
      </c>
      <c r="M36" s="9"/>
    </row>
    <row r="37" spans="1:13">
      <c r="A37" t="s">
        <v>39</v>
      </c>
      <c r="D37" s="13">
        <v>224.48699999999999</v>
      </c>
      <c r="E37" s="18">
        <f t="shared" si="4"/>
        <v>230.887</v>
      </c>
      <c r="I37" s="40">
        <f>'[21]correzione curvatura no'!U22</f>
        <v>-0.43410890853781281</v>
      </c>
      <c r="J37" s="9">
        <f t="shared" si="3"/>
        <v>-217.0544542689064</v>
      </c>
      <c r="M37" s="9"/>
    </row>
    <row r="38" spans="1:13">
      <c r="A38" t="s">
        <v>40</v>
      </c>
      <c r="D38" s="13">
        <v>239.49199999999999</v>
      </c>
      <c r="E38" s="18">
        <f t="shared" si="4"/>
        <v>245.892</v>
      </c>
      <c r="I38" s="40">
        <f>'[21]correzione curvatura no'!U23</f>
        <v>-0.43432473964320828</v>
      </c>
      <c r="J38" s="9">
        <f t="shared" si="3"/>
        <v>-217.16236982160413</v>
      </c>
      <c r="M38" s="9"/>
    </row>
    <row r="39" spans="1:13">
      <c r="A39" t="s">
        <v>41</v>
      </c>
      <c r="D39" s="13">
        <v>254.49</v>
      </c>
      <c r="E39" s="18">
        <f t="shared" si="4"/>
        <v>260.89</v>
      </c>
      <c r="I39" s="40">
        <f>'[21]correzione curvatura no'!U24</f>
        <v>-0.44040057269343963</v>
      </c>
      <c r="J39" s="9">
        <f t="shared" si="3"/>
        <v>-220.20028634671982</v>
      </c>
      <c r="M39" s="9"/>
    </row>
    <row r="40" spans="1:13">
      <c r="A40" t="s">
        <v>42</v>
      </c>
      <c r="D40" s="13">
        <v>269.49900000000002</v>
      </c>
      <c r="E40" s="18">
        <f t="shared" si="4"/>
        <v>275.899</v>
      </c>
      <c r="I40" s="40">
        <f>'[21]correzione curvatura no'!U25</f>
        <v>-0.43835640268750031</v>
      </c>
      <c r="J40" s="9">
        <f t="shared" si="3"/>
        <v>-219.17820134375015</v>
      </c>
      <c r="M40" s="9"/>
    </row>
    <row r="41" spans="1:13">
      <c r="A41" t="s">
        <v>43</v>
      </c>
      <c r="D41" s="13">
        <v>284.49700000000001</v>
      </c>
      <c r="E41" s="18">
        <f t="shared" si="4"/>
        <v>290.89699999999999</v>
      </c>
      <c r="I41" s="40">
        <f>'[21]correzione curvatura no'!U26</f>
        <v>-0.44612223573773163</v>
      </c>
      <c r="J41" s="9">
        <f t="shared" si="3"/>
        <v>-223.06111786886581</v>
      </c>
      <c r="M41" s="9"/>
    </row>
    <row r="42" spans="1:13">
      <c r="A42" t="s">
        <v>44</v>
      </c>
      <c r="D42" s="13">
        <v>299.49400000000003</v>
      </c>
      <c r="E42" s="18">
        <f t="shared" si="4"/>
        <v>305.89400000000001</v>
      </c>
      <c r="G42" s="30"/>
      <c r="I42" s="40">
        <f>'[21]correzione curvatura no'!U27</f>
        <v>-0.44909806906579669</v>
      </c>
      <c r="J42" s="9">
        <f t="shared" si="3"/>
        <v>-224.54903453289833</v>
      </c>
      <c r="M42" s="9"/>
    </row>
    <row r="43" spans="1:13">
      <c r="A43" s="21" t="str">
        <f>A7</f>
        <v>GPS01N</v>
      </c>
      <c r="D43" s="17">
        <f>D7</f>
        <v>301.59690000000001</v>
      </c>
      <c r="E43" s="17">
        <f>D43+6.4</f>
        <v>307.99689999999998</v>
      </c>
      <c r="G43" s="30"/>
      <c r="I43" s="43">
        <f>'[21]correzione curvatura no'!U28</f>
        <v>-0.45215748480931789</v>
      </c>
      <c r="J43" s="9">
        <f t="shared" si="3"/>
        <v>-226.07874240465895</v>
      </c>
      <c r="M43" s="9"/>
    </row>
    <row r="44" spans="1:13">
      <c r="A44" t="s">
        <v>45</v>
      </c>
      <c r="D44" s="13">
        <v>314.49299999999999</v>
      </c>
      <c r="E44" s="18">
        <f t="shared" si="4"/>
        <v>320.89299999999997</v>
      </c>
      <c r="I44" s="40">
        <f>'[21]correzione curvatura no'!U29</f>
        <v>-0.44817390183819433</v>
      </c>
      <c r="J44" s="9">
        <f t="shared" si="3"/>
        <v>-224.08695091909718</v>
      </c>
      <c r="M44" s="9"/>
    </row>
    <row r="45" spans="1:13">
      <c r="A45" t="s">
        <v>46</v>
      </c>
      <c r="D45" s="13">
        <v>329.50200000000001</v>
      </c>
      <c r="E45" s="18">
        <f t="shared" si="4"/>
        <v>335.90199999999999</v>
      </c>
      <c r="I45" s="40">
        <f>'[21]correzione curvatura no'!U30</f>
        <v>-0.45242973183225499</v>
      </c>
      <c r="J45" s="9">
        <f t="shared" si="3"/>
        <v>-226.21486591612751</v>
      </c>
      <c r="M45" s="9"/>
    </row>
    <row r="46" spans="1:13">
      <c r="A46" t="s">
        <v>47</v>
      </c>
      <c r="D46" s="13">
        <v>344.49700000000001</v>
      </c>
      <c r="E46" s="18">
        <f t="shared" si="4"/>
        <v>350.89699999999999</v>
      </c>
      <c r="I46" s="40">
        <f>'[21]correzione curvatura no'!U31</f>
        <v>-0.43740556571598743</v>
      </c>
      <c r="J46" s="9">
        <f t="shared" si="3"/>
        <v>-218.70278285799372</v>
      </c>
      <c r="M46" s="9"/>
    </row>
    <row r="47" spans="1:13">
      <c r="A47" t="s">
        <v>48</v>
      </c>
      <c r="D47" s="13">
        <v>359.50400000000002</v>
      </c>
      <c r="E47" s="18">
        <f t="shared" si="4"/>
        <v>365.904</v>
      </c>
      <c r="I47" s="40">
        <f>'[21]correzione curvatura no'!U32</f>
        <v>-0.46430139626571548</v>
      </c>
      <c r="J47" s="9">
        <f t="shared" si="3"/>
        <v>-232.15069813285774</v>
      </c>
      <c r="M47" s="9"/>
    </row>
    <row r="48" spans="1:13">
      <c r="A48" t="s">
        <v>49</v>
      </c>
      <c r="D48" s="13">
        <v>374.49200000000002</v>
      </c>
      <c r="E48" s="18">
        <f t="shared" si="4"/>
        <v>380.892</v>
      </c>
      <c r="I48" s="40">
        <f>'[21]correzione curvatura no'!U33</f>
        <v>-0.45744723209428378</v>
      </c>
      <c r="J48" s="9">
        <f t="shared" si="3"/>
        <v>-228.72361604714189</v>
      </c>
      <c r="M48" s="9"/>
    </row>
    <row r="49" spans="1:13">
      <c r="A49" t="s">
        <v>50</v>
      </c>
      <c r="D49" s="13">
        <v>389.495</v>
      </c>
      <c r="E49" s="18">
        <f t="shared" si="4"/>
        <v>395.89499999999998</v>
      </c>
      <c r="I49" s="40">
        <f>'[21]correzione curvatura no'!U34</f>
        <v>-0.45304306375534664</v>
      </c>
      <c r="J49" s="9">
        <f t="shared" si="3"/>
        <v>-226.52153187767331</v>
      </c>
      <c r="M49" s="9"/>
    </row>
    <row r="50" spans="1:13">
      <c r="A50" t="s">
        <v>51</v>
      </c>
      <c r="D50" s="13">
        <v>404.49299999999999</v>
      </c>
      <c r="E50" s="18">
        <f t="shared" si="4"/>
        <v>410.89299999999997</v>
      </c>
      <c r="I50" s="40">
        <f>'[21]correzione curvatura no'!U35</f>
        <v>-0.45985889680557795</v>
      </c>
      <c r="J50" s="9">
        <f t="shared" si="3"/>
        <v>-229.92944840278898</v>
      </c>
      <c r="M50" s="9"/>
    </row>
    <row r="51" spans="1:13">
      <c r="A51" t="s">
        <v>52</v>
      </c>
      <c r="D51" s="13">
        <v>419.49299999999999</v>
      </c>
      <c r="E51" s="18">
        <f t="shared" si="4"/>
        <v>425.89299999999997</v>
      </c>
      <c r="G51" s="31"/>
      <c r="I51" s="40">
        <f>'[21]correzione curvatura no'!U36</f>
        <v>-0.46196472930014193</v>
      </c>
      <c r="J51" s="9">
        <f t="shared" si="3"/>
        <v>-230.98236465007096</v>
      </c>
      <c r="M51" s="9"/>
    </row>
    <row r="52" spans="1:13">
      <c r="A52" t="s">
        <v>53</v>
      </c>
      <c r="D52" s="13">
        <v>434.47</v>
      </c>
      <c r="E52" s="18">
        <f t="shared" si="4"/>
        <v>440.87</v>
      </c>
      <c r="G52" s="31"/>
      <c r="I52" s="40">
        <f>'[21]correzione curvatura no'!U37</f>
        <v>-0.46670056818488087</v>
      </c>
      <c r="J52" s="9">
        <f t="shared" si="3"/>
        <v>-233.35028409244043</v>
      </c>
      <c r="M52" s="9"/>
    </row>
    <row r="53" spans="1:13">
      <c r="A53" t="s">
        <v>54</v>
      </c>
      <c r="D53" s="13">
        <v>449.49599999999998</v>
      </c>
      <c r="E53" s="18">
        <f t="shared" si="4"/>
        <v>455.89599999999996</v>
      </c>
      <c r="G53" s="31"/>
      <c r="I53" s="40">
        <f>'[21]correzione curvatura no'!U38</f>
        <v>-0.48925639345576871</v>
      </c>
      <c r="J53" s="9">
        <f t="shared" si="3"/>
        <v>-244.62819672788436</v>
      </c>
      <c r="M53" s="9"/>
    </row>
    <row r="54" spans="1:13">
      <c r="A54" t="s">
        <v>55</v>
      </c>
      <c r="D54" s="16">
        <v>464.488</v>
      </c>
      <c r="E54" s="18">
        <f t="shared" si="4"/>
        <v>470.88799999999998</v>
      </c>
      <c r="G54" s="31"/>
      <c r="I54" s="40">
        <f>'[21]correzione curvatura no'!U39</f>
        <v>-0.49284222817300222</v>
      </c>
      <c r="J54" s="9">
        <f t="shared" si="3"/>
        <v>-246.42111408650112</v>
      </c>
      <c r="M54" s="9"/>
    </row>
    <row r="55" spans="1:13">
      <c r="A55" t="s">
        <v>56</v>
      </c>
      <c r="D55" s="13">
        <v>479.48099999999999</v>
      </c>
      <c r="E55" s="18">
        <f t="shared" si="4"/>
        <v>485.88099999999997</v>
      </c>
      <c r="G55" s="31"/>
      <c r="I55" s="40">
        <f>'[21]correzione curvatura no'!U40</f>
        <v>-0.49394806261240204</v>
      </c>
      <c r="J55" s="9">
        <f t="shared" si="3"/>
        <v>-246.97403130620103</v>
      </c>
      <c r="M55" s="9"/>
    </row>
    <row r="56" spans="1:13">
      <c r="A56" t="s">
        <v>57</v>
      </c>
      <c r="D56" s="13">
        <v>494.48500000000001</v>
      </c>
      <c r="E56" s="18">
        <f t="shared" si="4"/>
        <v>500.88499999999999</v>
      </c>
      <c r="G56" s="31"/>
      <c r="I56" s="40">
        <f>'[21]correzione curvatura no'!U41</f>
        <v>-0.50275389399563108</v>
      </c>
      <c r="J56" s="9">
        <f t="shared" si="3"/>
        <v>-251.37694699781554</v>
      </c>
      <c r="M56" s="9"/>
    </row>
    <row r="57" spans="1:13">
      <c r="A57" t="s">
        <v>58</v>
      </c>
      <c r="D57" s="13">
        <v>509.50200000000001</v>
      </c>
      <c r="E57" s="18">
        <f t="shared" si="4"/>
        <v>515.90200000000004</v>
      </c>
      <c r="G57" s="31"/>
      <c r="I57" s="40">
        <f>'[21]correzione curvatura no'!U42</f>
        <v>-0.51030972176702227</v>
      </c>
      <c r="J57" s="9">
        <f t="shared" si="3"/>
        <v>-255.15486088351113</v>
      </c>
      <c r="M57" s="9"/>
    </row>
    <row r="58" spans="1:13">
      <c r="A58" t="s">
        <v>59</v>
      </c>
      <c r="D58" s="13">
        <v>524.495</v>
      </c>
      <c r="E58" s="18">
        <f t="shared" si="4"/>
        <v>530.89499999999998</v>
      </c>
      <c r="G58" s="31"/>
      <c r="I58" s="40">
        <f>'[21]correzione curvatura no'!U43</f>
        <v>-0.50837555620642205</v>
      </c>
      <c r="J58" s="9">
        <f t="shared" si="3"/>
        <v>-254.18777810321103</v>
      </c>
      <c r="M58" s="9"/>
    </row>
    <row r="59" spans="1:13">
      <c r="A59" t="s">
        <v>60</v>
      </c>
      <c r="D59" s="13">
        <v>539.495</v>
      </c>
      <c r="E59" s="18">
        <f t="shared" si="4"/>
        <v>545.89499999999998</v>
      </c>
      <c r="G59" s="31"/>
      <c r="I59" s="40">
        <f>'[21]correzione curvatura no'!U44</f>
        <v>-0.51999138870098616</v>
      </c>
      <c r="J59" s="9">
        <f t="shared" si="3"/>
        <v>-259.99569435049307</v>
      </c>
      <c r="M59" s="9"/>
    </row>
    <row r="60" spans="1:13">
      <c r="A60" t="s">
        <v>61</v>
      </c>
      <c r="D60" s="13">
        <v>554.49199999999996</v>
      </c>
      <c r="E60" s="18">
        <f t="shared" si="4"/>
        <v>560.89199999999994</v>
      </c>
      <c r="G60" s="31"/>
      <c r="I60" s="40">
        <f>'[21]correzione curvatura no'!U45</f>
        <v>-0.52188722202905102</v>
      </c>
      <c r="J60" s="9">
        <f t="shared" si="3"/>
        <v>-260.94361101452552</v>
      </c>
      <c r="M60" s="9"/>
    </row>
    <row r="61" spans="1:13">
      <c r="A61" t="s">
        <v>62</v>
      </c>
      <c r="D61" s="13">
        <v>569.49599999999998</v>
      </c>
      <c r="E61" s="18">
        <f t="shared" si="4"/>
        <v>575.89599999999996</v>
      </c>
      <c r="G61" s="31"/>
      <c r="I61" s="40">
        <f>'[21]correzione curvatura no'!U46</f>
        <v>-0.50810305341228035</v>
      </c>
      <c r="J61" s="9">
        <f t="shared" si="3"/>
        <v>-254.05152670614018</v>
      </c>
      <c r="M61" s="9"/>
    </row>
    <row r="62" spans="1:13">
      <c r="A62" t="s">
        <v>63</v>
      </c>
      <c r="D62" s="13">
        <v>584.48800000000006</v>
      </c>
      <c r="E62" s="18">
        <f t="shared" si="4"/>
        <v>590.88800000000003</v>
      </c>
      <c r="G62" s="31"/>
      <c r="I62" s="40">
        <f>'[21]correzione curvatura no'!U47</f>
        <v>-0.4936488881295138</v>
      </c>
      <c r="J62" s="9">
        <f t="shared" si="3"/>
        <v>-246.8244440647569</v>
      </c>
      <c r="M62" s="9"/>
    </row>
    <row r="63" spans="1:13" s="21" customFormat="1">
      <c r="A63" t="s">
        <v>64</v>
      </c>
      <c r="D63" s="13">
        <v>599.49900000000002</v>
      </c>
      <c r="E63" s="18">
        <f t="shared" si="4"/>
        <v>605.899</v>
      </c>
      <c r="G63" s="30"/>
      <c r="I63" s="40">
        <f>'[21]correzione curvatura no'!U48</f>
        <v>-0.50125471756790707</v>
      </c>
      <c r="J63" s="9">
        <f t="shared" si="3"/>
        <v>-250.62735878395353</v>
      </c>
      <c r="M63" s="9"/>
    </row>
    <row r="64" spans="1:13">
      <c r="A64" s="21" t="str">
        <f>A8</f>
        <v>GPS02N</v>
      </c>
      <c r="D64" s="17">
        <f>D8</f>
        <v>601.58629999999994</v>
      </c>
      <c r="E64" s="17">
        <f>D64+6.4</f>
        <v>607.98629999999991</v>
      </c>
      <c r="G64" s="30"/>
      <c r="I64" s="43">
        <f>'[21]correzione curvatura no'!U49</f>
        <v>-0.49742413764563392</v>
      </c>
      <c r="J64" s="9">
        <f t="shared" si="3"/>
        <v>-248.71206882281697</v>
      </c>
      <c r="M64" s="9"/>
    </row>
    <row r="65" spans="1:13">
      <c r="A65" t="s">
        <v>65</v>
      </c>
      <c r="D65" s="13">
        <v>614.49</v>
      </c>
      <c r="E65" s="18">
        <f t="shared" si="4"/>
        <v>620.89</v>
      </c>
      <c r="G65" s="31"/>
      <c r="I65" s="40">
        <f>'[21]correzione curvatura no'!U50</f>
        <v>-0.49990055256297428</v>
      </c>
      <c r="J65" s="9">
        <f t="shared" si="3"/>
        <v>-249.95027628148713</v>
      </c>
      <c r="M65" s="9"/>
    </row>
    <row r="66" spans="1:13">
      <c r="A66" t="s">
        <v>66</v>
      </c>
      <c r="D66" s="13">
        <v>629.51599999999996</v>
      </c>
      <c r="E66" s="18">
        <f t="shared" si="4"/>
        <v>635.91599999999994</v>
      </c>
      <c r="G66" s="31"/>
      <c r="I66" s="40">
        <f>'[21]correzione curvatura no'!U51</f>
        <v>-0.50266637783386203</v>
      </c>
      <c r="J66" s="9">
        <f t="shared" si="3"/>
        <v>-251.33318891693102</v>
      </c>
      <c r="M66" s="9"/>
    </row>
    <row r="67" spans="1:13">
      <c r="A67" t="s">
        <v>67</v>
      </c>
      <c r="D67" s="13">
        <v>644.49099999999999</v>
      </c>
      <c r="E67" s="18">
        <f t="shared" si="4"/>
        <v>650.89099999999996</v>
      </c>
      <c r="G67" s="31"/>
      <c r="I67" s="40">
        <f>'[21]correzione curvatura no'!U52</f>
        <v>-0.50640221727426848</v>
      </c>
      <c r="J67" s="9">
        <f t="shared" si="3"/>
        <v>-253.20110863713424</v>
      </c>
      <c r="M67" s="9"/>
    </row>
    <row r="68" spans="1:13">
      <c r="A68" t="s">
        <v>68</v>
      </c>
      <c r="D68" s="13">
        <v>659.5</v>
      </c>
      <c r="E68" s="18">
        <f t="shared" si="4"/>
        <v>665.9</v>
      </c>
      <c r="G68" s="31"/>
      <c r="I68" s="40">
        <f>'[21]correzione curvatura no'!U53</f>
        <v>-0.50280804726832917</v>
      </c>
      <c r="J68" s="9">
        <f t="shared" si="3"/>
        <v>-251.40402363416459</v>
      </c>
      <c r="M68" s="9"/>
    </row>
    <row r="69" spans="1:13">
      <c r="A69" t="s">
        <v>69</v>
      </c>
      <c r="D69" s="13">
        <v>674.49699999999996</v>
      </c>
      <c r="E69" s="18">
        <f t="shared" si="4"/>
        <v>680.89699999999993</v>
      </c>
      <c r="G69" s="31"/>
      <c r="I69" s="40">
        <f>'[21]correzione curvatura no'!U54</f>
        <v>-0.50297388059639425</v>
      </c>
      <c r="J69" s="9">
        <f t="shared" si="3"/>
        <v>-251.48694029819711</v>
      </c>
      <c r="M69" s="9"/>
    </row>
    <row r="70" spans="1:13">
      <c r="A70" t="s">
        <v>70</v>
      </c>
      <c r="D70" s="13">
        <v>689.50599999999997</v>
      </c>
      <c r="E70" s="18">
        <f t="shared" si="4"/>
        <v>695.90599999999995</v>
      </c>
      <c r="G70" s="31"/>
      <c r="I70" s="40">
        <f>'[21]correzione curvatura no'!U55</f>
        <v>-0.52042971059045484</v>
      </c>
      <c r="J70" s="9">
        <f t="shared" si="3"/>
        <v>-260.21485529522744</v>
      </c>
      <c r="M70" s="9"/>
    </row>
    <row r="71" spans="1:13">
      <c r="A71" t="s">
        <v>71</v>
      </c>
      <c r="D71" s="13">
        <v>704.5</v>
      </c>
      <c r="E71" s="18">
        <f t="shared" si="4"/>
        <v>710.9</v>
      </c>
      <c r="G71" s="31"/>
      <c r="I71" s="40">
        <f>'[21]correzione curvatura no'!U56</f>
        <v>-0.51835554475202095</v>
      </c>
      <c r="J71" s="9">
        <f t="shared" si="3"/>
        <v>-259.17777237601047</v>
      </c>
      <c r="M71" s="9"/>
    </row>
    <row r="72" spans="1:13">
      <c r="A72" t="s">
        <v>72</v>
      </c>
      <c r="D72" s="13">
        <v>719.505</v>
      </c>
      <c r="E72" s="18">
        <f t="shared" si="4"/>
        <v>725.90499999999997</v>
      </c>
      <c r="G72" s="31"/>
      <c r="I72" s="40">
        <f>'[21]correzione curvatura no'!U57</f>
        <v>-0.52057137585741642</v>
      </c>
      <c r="J72" s="9">
        <f t="shared" si="3"/>
        <v>-260.28568792870823</v>
      </c>
      <c r="M72" s="9"/>
    </row>
    <row r="73" spans="1:13">
      <c r="A73" t="s">
        <v>73</v>
      </c>
      <c r="D73" s="13">
        <v>734.49699999999996</v>
      </c>
      <c r="E73" s="18">
        <f t="shared" si="4"/>
        <v>740.89699999999993</v>
      </c>
      <c r="G73" s="31"/>
      <c r="I73" s="40">
        <f>'[21]correzione curvatura no'!U58</f>
        <v>-0.5257972105746499</v>
      </c>
      <c r="J73" s="9">
        <f t="shared" si="3"/>
        <v>-262.89860528732493</v>
      </c>
      <c r="M73" s="9"/>
    </row>
    <row r="74" spans="1:13">
      <c r="A74" t="s">
        <v>74</v>
      </c>
      <c r="D74" s="13">
        <v>749.49699999999996</v>
      </c>
      <c r="E74" s="18">
        <f t="shared" si="4"/>
        <v>755.89699999999993</v>
      </c>
      <c r="G74" s="31"/>
      <c r="I74" s="40">
        <f>'[21]correzione curvatura no'!U59</f>
        <v>-0.54110304306921386</v>
      </c>
      <c r="J74" s="9">
        <f t="shared" si="3"/>
        <v>-270.55152153460693</v>
      </c>
      <c r="M74" s="9"/>
    </row>
    <row r="75" spans="1:13">
      <c r="A75" t="s">
        <v>75</v>
      </c>
      <c r="D75" s="16">
        <v>764.49199999999996</v>
      </c>
      <c r="E75" s="18">
        <f t="shared" si="4"/>
        <v>770.89199999999994</v>
      </c>
      <c r="I75" s="40">
        <f>'[21]correzione curvatura no'!U60</f>
        <v>-0.56972887695294627</v>
      </c>
      <c r="J75" s="9">
        <f t="shared" si="3"/>
        <v>-284.86443847647314</v>
      </c>
      <c r="M75" s="9"/>
    </row>
    <row r="76" spans="1:13">
      <c r="A76" t="s">
        <v>76</v>
      </c>
      <c r="D76" s="13">
        <v>779.49900000000002</v>
      </c>
      <c r="E76" s="18">
        <f t="shared" si="4"/>
        <v>785.899</v>
      </c>
      <c r="I76" s="40">
        <f>'[21]correzione curvatura no'!U61</f>
        <v>-0.54724470750267429</v>
      </c>
      <c r="J76" s="9">
        <f t="shared" si="3"/>
        <v>-273.62235375133713</v>
      </c>
      <c r="M76" s="9"/>
    </row>
    <row r="77" spans="1:13">
      <c r="A77" t="s">
        <v>77</v>
      </c>
      <c r="D77" s="13">
        <v>794.49699999999996</v>
      </c>
      <c r="E77" s="18">
        <f t="shared" si="4"/>
        <v>800.89699999999993</v>
      </c>
      <c r="I77" s="40">
        <f>'[21]correzione curvatura no'!U62</f>
        <v>-0.54171054055290568</v>
      </c>
      <c r="J77" s="9">
        <f t="shared" si="3"/>
        <v>-270.85527027645287</v>
      </c>
      <c r="M77" s="9"/>
    </row>
    <row r="78" spans="1:13">
      <c r="A78" t="s">
        <v>78</v>
      </c>
      <c r="D78" s="13">
        <v>809.51</v>
      </c>
      <c r="E78" s="18">
        <f t="shared" si="4"/>
        <v>815.91</v>
      </c>
      <c r="I78" s="40">
        <f>'[21]correzione curvatura no'!U63</f>
        <v>-0.55452636943563161</v>
      </c>
      <c r="J78" s="9">
        <f t="shared" si="3"/>
        <v>-277.26318471781582</v>
      </c>
      <c r="M78" s="9"/>
    </row>
    <row r="79" spans="1:13">
      <c r="A79" t="s">
        <v>79</v>
      </c>
      <c r="D79" s="13">
        <v>824.50099999999998</v>
      </c>
      <c r="E79" s="18">
        <f t="shared" si="4"/>
        <v>830.90099999999995</v>
      </c>
      <c r="I79" s="40">
        <f>'[21]correzione curvatura no'!U64</f>
        <v>-0.55898220443069879</v>
      </c>
      <c r="J79" s="9">
        <f t="shared" si="3"/>
        <v>-279.49110221534937</v>
      </c>
      <c r="M79" s="9"/>
    </row>
    <row r="80" spans="1:13">
      <c r="A80" t="s">
        <v>80</v>
      </c>
      <c r="D80" s="13">
        <v>839.51099999999997</v>
      </c>
      <c r="E80" s="18">
        <f t="shared" si="4"/>
        <v>845.91099999999994</v>
      </c>
      <c r="I80" s="40">
        <f>'[21]correzione curvatura no'!U65</f>
        <v>-0.55824803414692581</v>
      </c>
      <c r="J80" s="9">
        <f t="shared" si="3"/>
        <v>-279.12401707346288</v>
      </c>
      <c r="M80" s="9"/>
    </row>
    <row r="81" spans="1:23">
      <c r="A81" s="21" t="str">
        <f>A9</f>
        <v>GPS03N</v>
      </c>
      <c r="D81" s="17">
        <f>D9</f>
        <v>841.59129999999993</v>
      </c>
      <c r="E81" s="17">
        <f>D81+6.4</f>
        <v>847.99129999999991</v>
      </c>
      <c r="G81" s="30"/>
      <c r="I81" s="43">
        <f>'[21]correzione curvatura no'!U66</f>
        <v>-0.56568745616948857</v>
      </c>
      <c r="J81" s="9">
        <f t="shared" si="3"/>
        <v>-282.84372808474427</v>
      </c>
      <c r="M81" s="9"/>
    </row>
    <row r="82" spans="1:23">
      <c r="A82" t="s">
        <v>81</v>
      </c>
      <c r="D82" s="13">
        <v>854.50699999999995</v>
      </c>
      <c r="E82" s="18">
        <f t="shared" si="4"/>
        <v>860.90699999999993</v>
      </c>
      <c r="I82" s="40">
        <f>'[21]correzione curvatura no'!U67</f>
        <v>-0.55622386775282451</v>
      </c>
      <c r="J82" s="9">
        <f t="shared" si="3"/>
        <v>-278.11193387641225</v>
      </c>
      <c r="M82" s="9"/>
    </row>
    <row r="83" spans="1:23">
      <c r="A83" t="s">
        <v>82</v>
      </c>
      <c r="D83" s="13">
        <v>869.50599999999997</v>
      </c>
      <c r="E83" s="18">
        <f t="shared" si="4"/>
        <v>875.90599999999995</v>
      </c>
      <c r="I83" s="40">
        <f>'[21]correzione curvatura no'!U68</f>
        <v>-0.55690970052522215</v>
      </c>
      <c r="J83" s="9">
        <f t="shared" si="3"/>
        <v>-278.4548502626111</v>
      </c>
      <c r="M83" s="9"/>
    </row>
    <row r="84" spans="1:23" s="21" customFormat="1">
      <c r="A84" t="s">
        <v>83</v>
      </c>
      <c r="D84" s="13">
        <v>884.48800000000006</v>
      </c>
      <c r="E84" s="18">
        <f t="shared" si="4"/>
        <v>890.88800000000003</v>
      </c>
      <c r="G84" s="30"/>
      <c r="I84" s="40">
        <f>'[21]correzione curvatura no'!U69</f>
        <v>-0.56296553802079263</v>
      </c>
      <c r="J84" s="9">
        <f t="shared" ref="J84:J147" si="5">I84*500</f>
        <v>-281.48276901039634</v>
      </c>
      <c r="M84" s="9"/>
    </row>
    <row r="85" spans="1:23">
      <c r="A85" t="s">
        <v>84</v>
      </c>
      <c r="D85" s="13">
        <v>899.50400000000002</v>
      </c>
      <c r="E85" s="18">
        <f t="shared" si="4"/>
        <v>905.904</v>
      </c>
      <c r="I85" s="40">
        <f>'[21]correzione curvatura no'!U70</f>
        <v>-0.55281136607001746</v>
      </c>
      <c r="J85" s="9">
        <f t="shared" si="5"/>
        <v>-276.40568303500874</v>
      </c>
      <c r="M85" s="9"/>
      <c r="W85" s="13"/>
    </row>
    <row r="86" spans="1:23">
      <c r="A86" t="s">
        <v>85</v>
      </c>
      <c r="D86" s="13">
        <v>914.50300000000004</v>
      </c>
      <c r="E86" s="18">
        <f t="shared" ref="E86:E149" si="6">D86+6.4</f>
        <v>920.90300000000002</v>
      </c>
      <c r="I86" s="40">
        <f>'[21]correzione curvatura no'!U71</f>
        <v>-0.555447198842415</v>
      </c>
      <c r="J86" s="9">
        <f t="shared" si="5"/>
        <v>-277.7235994212075</v>
      </c>
      <c r="M86" s="9"/>
      <c r="W86" s="13"/>
    </row>
    <row r="87" spans="1:23">
      <c r="A87" t="s">
        <v>86</v>
      </c>
      <c r="D87" s="13">
        <v>929.50900000000001</v>
      </c>
      <c r="E87" s="18">
        <f t="shared" si="6"/>
        <v>935.90899999999999</v>
      </c>
      <c r="I87" s="40">
        <f>'[21]correzione curvatura no'!U72</f>
        <v>-0.55069302966997691</v>
      </c>
      <c r="J87" s="9">
        <f t="shared" si="5"/>
        <v>-275.34651483498845</v>
      </c>
      <c r="M87" s="9"/>
      <c r="W87" s="13"/>
    </row>
    <row r="88" spans="1:23">
      <c r="A88" t="s">
        <v>87</v>
      </c>
      <c r="D88" s="13">
        <v>944.48800000000006</v>
      </c>
      <c r="E88" s="18">
        <f t="shared" si="6"/>
        <v>950.88800000000003</v>
      </c>
      <c r="I88" s="40">
        <f>'[21]correzione curvatura no'!U73</f>
        <v>-0.54607886799904848</v>
      </c>
      <c r="J88" s="9">
        <f t="shared" si="5"/>
        <v>-273.03943399952425</v>
      </c>
      <c r="M88" s="9"/>
      <c r="W88" s="13"/>
    </row>
    <row r="89" spans="1:23">
      <c r="A89" t="s">
        <v>88</v>
      </c>
      <c r="D89" s="13">
        <v>959.50400000000002</v>
      </c>
      <c r="E89" s="18">
        <f t="shared" si="6"/>
        <v>965.904</v>
      </c>
      <c r="I89" s="40">
        <f>'[21]correzione curvatura no'!U74</f>
        <v>-0.54479469604827313</v>
      </c>
      <c r="J89" s="9">
        <f t="shared" si="5"/>
        <v>-272.39734802413659</v>
      </c>
      <c r="M89" s="9"/>
      <c r="W89" s="13"/>
    </row>
    <row r="90" spans="1:23">
      <c r="A90" t="s">
        <v>89</v>
      </c>
      <c r="D90" s="13">
        <v>974.49900000000002</v>
      </c>
      <c r="E90" s="18">
        <f t="shared" si="6"/>
        <v>980.899</v>
      </c>
      <c r="I90" s="40">
        <f>'[21]correzione curvatura no'!U75</f>
        <v>-0.54395052993200566</v>
      </c>
      <c r="J90" s="9">
        <f t="shared" si="5"/>
        <v>-271.97526496600284</v>
      </c>
      <c r="M90" s="9"/>
      <c r="W90" s="13"/>
    </row>
    <row r="91" spans="1:23">
      <c r="A91" t="s">
        <v>90</v>
      </c>
      <c r="D91" s="13">
        <v>989.49199999999996</v>
      </c>
      <c r="E91" s="18">
        <f t="shared" si="6"/>
        <v>995.89199999999994</v>
      </c>
      <c r="I91" s="40">
        <f>'[21]correzione curvatura no'!U76</f>
        <v>-0.54548636437140541</v>
      </c>
      <c r="J91" s="9">
        <f t="shared" si="5"/>
        <v>-272.74318218570272</v>
      </c>
      <c r="M91" s="9"/>
      <c r="W91" s="13"/>
    </row>
    <row r="92" spans="1:23">
      <c r="A92" t="s">
        <v>91</v>
      </c>
      <c r="D92" s="13">
        <v>1004.495</v>
      </c>
      <c r="E92" s="18">
        <f t="shared" si="6"/>
        <v>1010.895</v>
      </c>
      <c r="I92" s="40">
        <f>'[21]correzione curvatura no'!U77</f>
        <v>-0.55705219603246825</v>
      </c>
      <c r="J92" s="9">
        <f t="shared" si="5"/>
        <v>-278.52609801623413</v>
      </c>
      <c r="M92" s="9"/>
      <c r="W92" s="13"/>
    </row>
    <row r="93" spans="1:23">
      <c r="A93" t="s">
        <v>92</v>
      </c>
      <c r="D93" s="13">
        <v>1019.496</v>
      </c>
      <c r="E93" s="18">
        <f t="shared" si="6"/>
        <v>1025.896</v>
      </c>
      <c r="G93" s="31"/>
      <c r="I93" s="40">
        <f>'[21]correzione curvatura no'!U78</f>
        <v>-0.55315802824919857</v>
      </c>
      <c r="J93" s="9">
        <f t="shared" si="5"/>
        <v>-276.57901412459927</v>
      </c>
      <c r="M93" s="9"/>
      <c r="W93" s="13"/>
    </row>
    <row r="94" spans="1:23">
      <c r="A94" t="s">
        <v>93</v>
      </c>
      <c r="D94" s="16">
        <v>1034.4929999999999</v>
      </c>
      <c r="E94" s="18">
        <f t="shared" si="6"/>
        <v>1040.893</v>
      </c>
      <c r="G94" s="31"/>
      <c r="I94" s="40">
        <f>'[21]correzione curvatura no'!U79</f>
        <v>-0.55750386157726362</v>
      </c>
      <c r="J94" s="9">
        <f t="shared" si="5"/>
        <v>-278.7519307886318</v>
      </c>
      <c r="M94" s="9"/>
      <c r="W94" s="13"/>
    </row>
    <row r="95" spans="1:23">
      <c r="A95" t="s">
        <v>94</v>
      </c>
      <c r="D95" s="13">
        <v>1049.499</v>
      </c>
      <c r="E95" s="18">
        <f t="shared" si="6"/>
        <v>1055.8990000000001</v>
      </c>
      <c r="G95" s="31"/>
      <c r="I95" s="40">
        <f>'[21]correzione curvatura no'!U80</f>
        <v>-0.55778969240482534</v>
      </c>
      <c r="J95" s="9">
        <f t="shared" si="5"/>
        <v>-278.89484620241268</v>
      </c>
      <c r="M95" s="9"/>
      <c r="W95" s="13"/>
    </row>
    <row r="96" spans="1:23">
      <c r="A96" t="s">
        <v>95</v>
      </c>
      <c r="D96" s="13">
        <v>1064.4929999999999</v>
      </c>
      <c r="E96" s="18">
        <f t="shared" si="6"/>
        <v>1070.893</v>
      </c>
      <c r="G96" s="31"/>
      <c r="I96" s="40">
        <f>'[21]correzione curvatura no'!U81</f>
        <v>-0.55593552656639145</v>
      </c>
      <c r="J96" s="9">
        <f t="shared" si="5"/>
        <v>-277.96776328319572</v>
      </c>
      <c r="M96" s="9"/>
      <c r="W96" s="13"/>
    </row>
    <row r="97" spans="1:23">
      <c r="A97" t="s">
        <v>96</v>
      </c>
      <c r="D97" s="13">
        <v>1079.499</v>
      </c>
      <c r="E97" s="18">
        <f t="shared" si="6"/>
        <v>1085.8990000000001</v>
      </c>
      <c r="G97" s="31"/>
      <c r="I97" s="40">
        <f>'[21]correzione curvatura no'!U82</f>
        <v>-0.55140135739395313</v>
      </c>
      <c r="J97" s="9">
        <f t="shared" si="5"/>
        <v>-275.70067869697658</v>
      </c>
      <c r="M97" s="9"/>
      <c r="W97" s="13"/>
    </row>
    <row r="98" spans="1:23">
      <c r="A98" t="s">
        <v>97</v>
      </c>
      <c r="D98" s="13">
        <v>1094.492</v>
      </c>
      <c r="E98" s="18">
        <f t="shared" si="6"/>
        <v>1100.8920000000001</v>
      </c>
      <c r="G98" s="31"/>
      <c r="I98" s="40">
        <f>'[21]correzione curvatura no'!U83</f>
        <v>-0.55197719183335303</v>
      </c>
      <c r="J98" s="9">
        <f t="shared" si="5"/>
        <v>-275.9885959166765</v>
      </c>
      <c r="M98" s="9"/>
      <c r="W98" s="13"/>
    </row>
    <row r="99" spans="1:23">
      <c r="A99" t="s">
        <v>98</v>
      </c>
      <c r="D99" s="13">
        <v>1109.502</v>
      </c>
      <c r="E99" s="18">
        <f t="shared" si="6"/>
        <v>1115.902</v>
      </c>
      <c r="G99" s="31"/>
      <c r="I99" s="40">
        <f>'[21]correzione curvatura no'!U84</f>
        <v>-0.56314302154957996</v>
      </c>
      <c r="J99" s="9">
        <f t="shared" si="5"/>
        <v>-281.57151077479</v>
      </c>
      <c r="M99" s="9"/>
      <c r="W99" s="13"/>
    </row>
    <row r="100" spans="1:23">
      <c r="A100" t="s">
        <v>99</v>
      </c>
      <c r="D100" s="13">
        <v>1124.5</v>
      </c>
      <c r="E100" s="18">
        <f t="shared" si="6"/>
        <v>1130.9000000000001</v>
      </c>
      <c r="G100" s="31"/>
      <c r="I100" s="40">
        <f>'[21]correzione curvatura no'!U85</f>
        <v>-0.56712885459981144</v>
      </c>
      <c r="J100" s="9">
        <f t="shared" si="5"/>
        <v>-283.56442729990573</v>
      </c>
      <c r="M100" s="9"/>
      <c r="W100" s="13"/>
    </row>
    <row r="101" spans="1:23">
      <c r="A101" t="s">
        <v>100</v>
      </c>
      <c r="D101" s="13">
        <v>1139.502</v>
      </c>
      <c r="E101" s="18">
        <f t="shared" si="6"/>
        <v>1145.902</v>
      </c>
      <c r="G101" s="31"/>
      <c r="I101" s="40">
        <f>'[21]correzione curvatura no'!U86</f>
        <v>-0.56522468653870794</v>
      </c>
      <c r="J101" s="9">
        <f t="shared" si="5"/>
        <v>-282.61234326935397</v>
      </c>
      <c r="M101" s="9"/>
      <c r="W101" s="13"/>
    </row>
    <row r="102" spans="1:23">
      <c r="A102" t="s">
        <v>101</v>
      </c>
      <c r="D102" s="13">
        <v>1154.502</v>
      </c>
      <c r="E102" s="18">
        <f t="shared" si="6"/>
        <v>1160.902</v>
      </c>
      <c r="G102" s="31"/>
      <c r="I102" s="40">
        <f>'[21]correzione curvatura no'!U87</f>
        <v>-0.56910051903327186</v>
      </c>
      <c r="J102" s="9">
        <f t="shared" si="5"/>
        <v>-284.55025951663595</v>
      </c>
      <c r="M102" s="9"/>
      <c r="W102" s="13"/>
    </row>
    <row r="103" spans="1:23">
      <c r="A103" t="s">
        <v>102</v>
      </c>
      <c r="D103" s="13">
        <v>1169.501</v>
      </c>
      <c r="E103" s="18">
        <f t="shared" si="6"/>
        <v>1175.9010000000001</v>
      </c>
      <c r="G103" s="31"/>
      <c r="I103" s="40">
        <f>'[21]correzione curvatura no'!U88</f>
        <v>-0.56641635180566952</v>
      </c>
      <c r="J103" s="9">
        <f t="shared" si="5"/>
        <v>-283.20817590283474</v>
      </c>
      <c r="M103" s="9"/>
      <c r="W103" s="13"/>
    </row>
    <row r="104" spans="1:23">
      <c r="A104" t="s">
        <v>103</v>
      </c>
      <c r="D104" s="13">
        <v>1184.509</v>
      </c>
      <c r="E104" s="18">
        <f t="shared" si="6"/>
        <v>1190.9090000000001</v>
      </c>
      <c r="G104" s="31"/>
      <c r="I104" s="40">
        <f>'[21]correzione curvatura no'!U89</f>
        <v>-0.56584218207756376</v>
      </c>
      <c r="J104" s="9">
        <f t="shared" si="5"/>
        <v>-282.92109103878187</v>
      </c>
      <c r="M104" s="9"/>
      <c r="W104" s="13"/>
    </row>
    <row r="105" spans="1:23" s="21" customFormat="1">
      <c r="A105" t="s">
        <v>104</v>
      </c>
      <c r="D105" s="13">
        <v>1199.5070000000001</v>
      </c>
      <c r="E105" s="18">
        <f t="shared" si="6"/>
        <v>1205.9070000000002</v>
      </c>
      <c r="G105" s="30"/>
      <c r="I105" s="40">
        <f>'[21]correzione curvatura no'!U90</f>
        <v>-0.57622801512779509</v>
      </c>
      <c r="J105" s="9">
        <f t="shared" si="5"/>
        <v>-288.11400756389753</v>
      </c>
      <c r="M105" s="9"/>
      <c r="W105" s="17"/>
    </row>
    <row r="106" spans="1:23">
      <c r="A106" s="21" t="str">
        <f>A10</f>
        <v>GPS04N</v>
      </c>
      <c r="D106" s="17">
        <f>D10</f>
        <v>1201.5931</v>
      </c>
      <c r="E106" s="17">
        <f>D106+6.4</f>
        <v>1207.9931000000001</v>
      </c>
      <c r="G106" s="30"/>
      <c r="I106" s="43">
        <f>'[21]correzione curvatura no'!U91</f>
        <v>-0.5738674355389225</v>
      </c>
      <c r="J106" s="9">
        <f t="shared" si="5"/>
        <v>-286.93371776946123</v>
      </c>
      <c r="M106" s="9"/>
      <c r="W106" s="13"/>
    </row>
    <row r="107" spans="1:23">
      <c r="A107" t="s">
        <v>105</v>
      </c>
      <c r="D107" s="13">
        <v>1214.502</v>
      </c>
      <c r="E107" s="18">
        <f t="shared" si="6"/>
        <v>1220.902</v>
      </c>
      <c r="G107" s="31"/>
      <c r="I107" s="40">
        <f>'[21]correzione curvatura no'!U92</f>
        <v>-0.57612384901152758</v>
      </c>
      <c r="J107" s="9">
        <f t="shared" si="5"/>
        <v>-288.06192450576378</v>
      </c>
      <c r="M107" s="9"/>
      <c r="W107" s="13"/>
    </row>
    <row r="108" spans="1:23">
      <c r="A108" t="s">
        <v>106</v>
      </c>
      <c r="D108" s="13">
        <v>1229.502</v>
      </c>
      <c r="E108" s="18">
        <f t="shared" si="6"/>
        <v>1235.902</v>
      </c>
      <c r="G108" s="31"/>
      <c r="I108" s="40">
        <f>'[21]correzione curvatura no'!U93</f>
        <v>-0.59040968150609152</v>
      </c>
      <c r="J108" s="9">
        <f t="shared" si="5"/>
        <v>-295.20484075304574</v>
      </c>
      <c r="M108" s="9"/>
      <c r="W108" s="13"/>
    </row>
    <row r="109" spans="1:23">
      <c r="A109" t="s">
        <v>107</v>
      </c>
      <c r="D109" s="13">
        <v>1244.4939999999999</v>
      </c>
      <c r="E109" s="18">
        <f t="shared" si="6"/>
        <v>1250.894</v>
      </c>
      <c r="G109" s="31"/>
      <c r="I109" s="40">
        <f>'[21]correzione curvatura no'!U94</f>
        <v>-0.59569551622332506</v>
      </c>
      <c r="J109" s="9">
        <f t="shared" si="5"/>
        <v>-297.84775811166253</v>
      </c>
      <c r="M109" s="9"/>
      <c r="W109" s="13"/>
    </row>
    <row r="110" spans="1:23">
      <c r="A110" t="s">
        <v>108</v>
      </c>
      <c r="D110" s="13">
        <v>1259.5150000000001</v>
      </c>
      <c r="E110" s="18">
        <f t="shared" si="6"/>
        <v>1265.9150000000002</v>
      </c>
      <c r="G110" s="31"/>
      <c r="I110" s="40">
        <f>'[21]correzione curvatura no'!U95</f>
        <v>-0.59372134288338141</v>
      </c>
      <c r="J110" s="9">
        <f t="shared" si="5"/>
        <v>-296.86067144169073</v>
      </c>
      <c r="M110" s="9"/>
      <c r="W110" s="13"/>
    </row>
    <row r="111" spans="1:23">
      <c r="A111" t="s">
        <v>109</v>
      </c>
      <c r="D111" s="13">
        <v>1274.5029999999999</v>
      </c>
      <c r="E111" s="18">
        <f t="shared" si="6"/>
        <v>1280.903</v>
      </c>
      <c r="G111" s="31"/>
      <c r="I111" s="40">
        <f>'[21]correzione curvatura no'!U96</f>
        <v>-0.60334717871194965</v>
      </c>
      <c r="J111" s="9">
        <f t="shared" si="5"/>
        <v>-301.6735893559748</v>
      </c>
      <c r="M111" s="9"/>
      <c r="W111" s="13"/>
    </row>
    <row r="112" spans="1:23">
      <c r="A112" t="s">
        <v>110</v>
      </c>
      <c r="D112" s="13">
        <v>1289.501</v>
      </c>
      <c r="E112" s="18">
        <f t="shared" si="6"/>
        <v>1295.9010000000001</v>
      </c>
      <c r="G112" s="31"/>
      <c r="I112" s="40">
        <f>'[21]correzione curvatura no'!U97</f>
        <v>-0.62722301176218109</v>
      </c>
      <c r="J112" s="9">
        <f t="shared" si="5"/>
        <v>-313.61150588109052</v>
      </c>
      <c r="M112" s="9"/>
      <c r="W112" s="13"/>
    </row>
    <row r="113" spans="1:23">
      <c r="A113" t="s">
        <v>111</v>
      </c>
      <c r="D113" s="13">
        <v>1304.5</v>
      </c>
      <c r="E113" s="18">
        <f t="shared" si="6"/>
        <v>1310.9</v>
      </c>
      <c r="G113" s="31"/>
      <c r="I113" s="40">
        <f>'[21]correzione curvatura no'!U98</f>
        <v>-0.6293288445345786</v>
      </c>
      <c r="J113" s="9">
        <f t="shared" si="5"/>
        <v>-314.6644222672893</v>
      </c>
      <c r="M113" s="9"/>
      <c r="W113" s="13"/>
    </row>
    <row r="114" spans="1:23">
      <c r="A114" t="s">
        <v>112</v>
      </c>
      <c r="D114" s="13">
        <v>1319.4929999999999</v>
      </c>
      <c r="E114" s="18">
        <f t="shared" si="6"/>
        <v>1325.893</v>
      </c>
      <c r="G114" s="31"/>
      <c r="I114" s="40">
        <f>'[21]correzione curvatura no'!U99</f>
        <v>-0.63941467897397852</v>
      </c>
      <c r="J114" s="9">
        <f t="shared" si="5"/>
        <v>-319.70733948698927</v>
      </c>
      <c r="M114" s="9"/>
      <c r="W114" s="13"/>
    </row>
    <row r="115" spans="1:23">
      <c r="A115" t="s">
        <v>113</v>
      </c>
      <c r="D115" s="16">
        <v>1334.489</v>
      </c>
      <c r="E115" s="18">
        <f t="shared" si="6"/>
        <v>1340.8890000000001</v>
      </c>
      <c r="G115" s="31"/>
      <c r="I115" s="40">
        <f>'[21]correzione curvatura no'!U100</f>
        <v>-0.63485051257987724</v>
      </c>
      <c r="J115" s="9">
        <f t="shared" si="5"/>
        <v>-317.4252562899386</v>
      </c>
      <c r="M115" s="9"/>
      <c r="W115" s="13"/>
    </row>
    <row r="116" spans="1:23">
      <c r="A116" t="s">
        <v>114</v>
      </c>
      <c r="D116" s="13">
        <v>1349.51</v>
      </c>
      <c r="E116" s="18">
        <f t="shared" si="6"/>
        <v>1355.91</v>
      </c>
      <c r="G116" s="31"/>
      <c r="I116" s="40">
        <f>'[21]correzione curvatura no'!U101</f>
        <v>-0.62482633923993347</v>
      </c>
      <c r="J116" s="9">
        <f t="shared" si="5"/>
        <v>-312.41316961996671</v>
      </c>
      <c r="M116" s="9"/>
      <c r="W116" s="13"/>
    </row>
    <row r="117" spans="1:23">
      <c r="A117" t="s">
        <v>115</v>
      </c>
      <c r="D117" s="13">
        <v>1364.4960000000001</v>
      </c>
      <c r="E117" s="18">
        <f t="shared" si="6"/>
        <v>1370.8960000000002</v>
      </c>
      <c r="G117" s="27"/>
      <c r="I117" s="40">
        <f>'[21]correzione curvatura no'!U102</f>
        <v>-0.63200217562416927</v>
      </c>
      <c r="J117" s="9">
        <f t="shared" si="5"/>
        <v>-316.00108781208462</v>
      </c>
      <c r="M117" s="9"/>
      <c r="W117" s="13"/>
    </row>
    <row r="118" spans="1:23">
      <c r="A118" t="s">
        <v>116</v>
      </c>
      <c r="D118" s="13">
        <v>1379.5</v>
      </c>
      <c r="E118" s="18">
        <f t="shared" si="6"/>
        <v>1385.9</v>
      </c>
      <c r="I118" s="40">
        <f>'[21]correzione curvatura no'!U103</f>
        <v>-0.62986800700739831</v>
      </c>
      <c r="J118" s="9">
        <f t="shared" si="5"/>
        <v>-314.93400350369916</v>
      </c>
      <c r="M118" s="9"/>
      <c r="W118" s="13"/>
    </row>
    <row r="119" spans="1:23">
      <c r="A119" t="s">
        <v>117</v>
      </c>
      <c r="D119" s="13">
        <v>1394.4929999999999</v>
      </c>
      <c r="E119" s="18">
        <f t="shared" si="6"/>
        <v>1400.893</v>
      </c>
      <c r="I119" s="40">
        <f>'[21]correzione curvatura no'!U104</f>
        <v>-0.6368138414467982</v>
      </c>
      <c r="J119" s="9">
        <f t="shared" si="5"/>
        <v>-318.40692072339908</v>
      </c>
      <c r="M119" s="9"/>
      <c r="W119" s="13"/>
    </row>
    <row r="120" spans="1:23">
      <c r="A120" t="s">
        <v>118</v>
      </c>
      <c r="D120" s="13">
        <v>1409.498</v>
      </c>
      <c r="E120" s="18">
        <f t="shared" si="6"/>
        <v>1415.8980000000001</v>
      </c>
      <c r="I120" s="40">
        <f>'[21]correzione curvatura no'!U105</f>
        <v>-0.63888967255219364</v>
      </c>
      <c r="J120" s="9">
        <f t="shared" si="5"/>
        <v>-319.44483627609679</v>
      </c>
      <c r="M120" s="9"/>
      <c r="W120" s="13"/>
    </row>
    <row r="121" spans="1:23">
      <c r="A121" t="s">
        <v>119</v>
      </c>
      <c r="D121" s="13">
        <v>1424.492</v>
      </c>
      <c r="E121" s="18">
        <f t="shared" si="6"/>
        <v>1430.8920000000001</v>
      </c>
      <c r="I121" s="40">
        <f>'[21]correzione curvatura no'!U106</f>
        <v>-0.65191550671375975</v>
      </c>
      <c r="J121" s="9">
        <f t="shared" si="5"/>
        <v>-325.95775335687989</v>
      </c>
      <c r="M121" s="9"/>
      <c r="W121" s="13"/>
    </row>
    <row r="122" spans="1:23">
      <c r="A122" t="s">
        <v>120</v>
      </c>
      <c r="D122" s="13">
        <v>1439.4960000000001</v>
      </c>
      <c r="E122" s="18">
        <f t="shared" si="6"/>
        <v>1445.8960000000002</v>
      </c>
      <c r="I122" s="40">
        <f>'[21]correzione curvatura no'!U107</f>
        <v>-0.66926133809698896</v>
      </c>
      <c r="J122" s="9">
        <f t="shared" si="5"/>
        <v>-334.6306690484945</v>
      </c>
      <c r="M122" s="9"/>
      <c r="W122" s="13"/>
    </row>
    <row r="123" spans="1:23">
      <c r="A123" s="21" t="str">
        <f>A11</f>
        <v>GPS05N</v>
      </c>
      <c r="D123" s="17">
        <f>D11</f>
        <v>1441.5991000000001</v>
      </c>
      <c r="E123" s="17">
        <f>D123+6.4</f>
        <v>1447.9991000000002</v>
      </c>
      <c r="G123" s="30"/>
      <c r="I123" s="43">
        <f>'[21]correzione curvatura no'!U108</f>
        <v>-0.66958075378494342</v>
      </c>
      <c r="J123" s="9">
        <f t="shared" si="5"/>
        <v>-334.79037689247173</v>
      </c>
      <c r="M123" s="9"/>
      <c r="W123" s="13"/>
    </row>
    <row r="124" spans="1:23" s="21" customFormat="1">
      <c r="A124" t="s">
        <v>121</v>
      </c>
      <c r="D124" s="13">
        <v>1454.492</v>
      </c>
      <c r="E124" s="18">
        <f t="shared" si="6"/>
        <v>1460.8920000000001</v>
      </c>
      <c r="G124" s="30"/>
      <c r="I124" s="40">
        <f>'[21]correzione curvatura no'!U109</f>
        <v>-0.68963717170288763</v>
      </c>
      <c r="J124" s="9">
        <f t="shared" si="5"/>
        <v>-344.8185858514438</v>
      </c>
      <c r="M124" s="9"/>
      <c r="W124" s="17"/>
    </row>
    <row r="125" spans="1:23">
      <c r="A125" t="s">
        <v>122</v>
      </c>
      <c r="D125" s="13">
        <v>1469.5029999999999</v>
      </c>
      <c r="E125" s="18">
        <f t="shared" si="6"/>
        <v>1475.903</v>
      </c>
      <c r="I125" s="40">
        <f>'[21]correzione curvatura no'!U110</f>
        <v>-0.70518300114128096</v>
      </c>
      <c r="J125" s="9">
        <f t="shared" si="5"/>
        <v>-352.59150057064051</v>
      </c>
      <c r="M125" s="9"/>
      <c r="W125" s="13"/>
    </row>
    <row r="126" spans="1:23">
      <c r="A126" t="s">
        <v>123</v>
      </c>
      <c r="D126" s="13">
        <v>1484.498</v>
      </c>
      <c r="E126" s="18">
        <f t="shared" si="6"/>
        <v>1490.8980000000001</v>
      </c>
      <c r="I126" s="40">
        <f>'[21]correzione curvatura no'!U111</f>
        <v>-0.70600883502501344</v>
      </c>
      <c r="J126" s="9">
        <f t="shared" si="5"/>
        <v>-353.00441751250673</v>
      </c>
      <c r="M126" s="9"/>
      <c r="W126" s="13"/>
    </row>
    <row r="127" spans="1:23">
      <c r="A127" t="s">
        <v>124</v>
      </c>
      <c r="D127" s="13">
        <v>1499.5029999999999</v>
      </c>
      <c r="E127" s="18">
        <f t="shared" si="6"/>
        <v>1505.903</v>
      </c>
      <c r="I127" s="40">
        <f>'[21]correzione curvatura no'!U112</f>
        <v>-0.71146466613040882</v>
      </c>
      <c r="J127" s="9">
        <f t="shared" si="5"/>
        <v>-355.73233306520439</v>
      </c>
      <c r="M127" s="9"/>
      <c r="W127" s="13"/>
    </row>
    <row r="128" spans="1:23">
      <c r="A128" t="s">
        <v>125</v>
      </c>
      <c r="D128" s="13">
        <v>1514.4849999999999</v>
      </c>
      <c r="E128" s="18">
        <f t="shared" si="6"/>
        <v>1520.885</v>
      </c>
      <c r="I128" s="40">
        <f>'[21]correzione curvatura no'!U113</f>
        <v>-0.66785050362597931</v>
      </c>
      <c r="J128" s="9">
        <f t="shared" si="5"/>
        <v>-333.92525181298964</v>
      </c>
      <c r="M128" s="9"/>
      <c r="W128" s="13"/>
    </row>
    <row r="129" spans="1:23">
      <c r="A129" t="s">
        <v>126</v>
      </c>
      <c r="D129" s="16">
        <v>1529.894</v>
      </c>
      <c r="E129" s="18">
        <f t="shared" si="6"/>
        <v>1536.2940000000001</v>
      </c>
      <c r="I129" s="40">
        <f>'[21]correzione curvatura no'!U114</f>
        <v>-0.63040622248656164</v>
      </c>
      <c r="J129" s="9">
        <f t="shared" si="5"/>
        <v>-315.20311124328083</v>
      </c>
      <c r="M129" s="9"/>
      <c r="W129" s="15"/>
    </row>
    <row r="130" spans="1:23">
      <c r="A130" t="s">
        <v>127</v>
      </c>
      <c r="D130" s="16">
        <v>1544.0940000000001</v>
      </c>
      <c r="E130" s="18">
        <f t="shared" si="6"/>
        <v>1550.4940000000001</v>
      </c>
      <c r="I130" s="40">
        <f>'[21]correzione curvatura no'!U115</f>
        <v>-0.63161227724808222</v>
      </c>
      <c r="J130" s="9">
        <f t="shared" si="5"/>
        <v>-315.80613862404113</v>
      </c>
      <c r="M130" s="9"/>
      <c r="W130" s="16"/>
    </row>
    <row r="131" spans="1:23">
      <c r="A131" t="s">
        <v>128</v>
      </c>
      <c r="D131" s="16">
        <v>1559.501</v>
      </c>
      <c r="E131" s="18">
        <f t="shared" si="6"/>
        <v>1565.9010000000001</v>
      </c>
      <c r="I131" s="40">
        <f>'[21]correzione curvatura no'!U116</f>
        <v>-0.62172799666433198</v>
      </c>
      <c r="J131" s="9">
        <f t="shared" si="5"/>
        <v>-310.86399833216598</v>
      </c>
      <c r="M131" s="9"/>
      <c r="W131" s="16"/>
    </row>
    <row r="132" spans="1:23">
      <c r="A132" t="s">
        <v>129</v>
      </c>
      <c r="D132" s="13">
        <v>1574.482</v>
      </c>
      <c r="E132" s="18">
        <f t="shared" si="6"/>
        <v>1580.8820000000001</v>
      </c>
      <c r="G132" s="29"/>
      <c r="I132" s="40">
        <f>'[21]correzione curvatura no'!U117</f>
        <v>-0.62511383443773616</v>
      </c>
      <c r="J132" s="9">
        <f t="shared" si="5"/>
        <v>-312.55691721886808</v>
      </c>
      <c r="M132" s="9"/>
      <c r="W132" s="16"/>
    </row>
    <row r="133" spans="1:23">
      <c r="A133" t="s">
        <v>130</v>
      </c>
      <c r="D133" s="13">
        <v>1589.4949999999999</v>
      </c>
      <c r="E133" s="18">
        <f t="shared" si="6"/>
        <v>1595.895</v>
      </c>
      <c r="I133" s="40">
        <f>'[21]correzione curvatura no'!U118</f>
        <v>-0.61090966332046204</v>
      </c>
      <c r="J133" s="9">
        <f t="shared" si="5"/>
        <v>-305.45483166023104</v>
      </c>
      <c r="M133" s="9"/>
      <c r="W133" s="16"/>
    </row>
    <row r="134" spans="1:23">
      <c r="A134" t="s">
        <v>131</v>
      </c>
      <c r="D134" s="16">
        <v>1604.491</v>
      </c>
      <c r="E134" s="18">
        <f t="shared" si="6"/>
        <v>1610.8910000000001</v>
      </c>
      <c r="I134" s="40">
        <f>'[21]correzione curvatura no'!U119</f>
        <v>-0.60512549692636086</v>
      </c>
      <c r="J134" s="9">
        <f t="shared" si="5"/>
        <v>-302.56274846318041</v>
      </c>
      <c r="M134" s="9"/>
      <c r="W134" s="16"/>
    </row>
    <row r="135" spans="1:23">
      <c r="A135" t="s">
        <v>132</v>
      </c>
      <c r="D135" s="16">
        <v>1619.4860000000001</v>
      </c>
      <c r="E135" s="18">
        <f t="shared" si="6"/>
        <v>1625.8860000000002</v>
      </c>
      <c r="I135" s="40">
        <f>'[21]correzione curvatura no'!U120</f>
        <v>-0.60612133081009323</v>
      </c>
      <c r="J135" s="9">
        <f t="shared" si="5"/>
        <v>-303.06066540504662</v>
      </c>
      <c r="M135" s="9"/>
      <c r="U135" s="12"/>
      <c r="V135" s="12"/>
      <c r="W135" s="16"/>
    </row>
    <row r="136" spans="1:23">
      <c r="A136" t="s">
        <v>133</v>
      </c>
      <c r="D136" s="16">
        <v>1634.4780000000001</v>
      </c>
      <c r="E136" s="18">
        <f t="shared" si="6"/>
        <v>1640.8780000000002</v>
      </c>
      <c r="I136" s="40">
        <f>'[21]correzione curvatura no'!U121</f>
        <v>-0.60842716552732667</v>
      </c>
      <c r="J136" s="9">
        <f t="shared" si="5"/>
        <v>-304.21358276366334</v>
      </c>
      <c r="M136" s="9"/>
      <c r="U136" s="12"/>
      <c r="V136" s="17"/>
      <c r="W136" s="16"/>
    </row>
    <row r="137" spans="1:23">
      <c r="A137" t="s">
        <v>134</v>
      </c>
      <c r="D137" s="16">
        <v>1649.4870000000001</v>
      </c>
      <c r="E137" s="18">
        <f t="shared" si="6"/>
        <v>1655.8870000000002</v>
      </c>
      <c r="I137" s="40">
        <f>'[21]correzione curvatura no'!U122</f>
        <v>-0.60076299552138734</v>
      </c>
      <c r="J137" s="9">
        <f t="shared" si="5"/>
        <v>-300.38149776069366</v>
      </c>
      <c r="M137" s="9"/>
      <c r="U137" s="12"/>
      <c r="V137" s="17"/>
      <c r="W137" s="16"/>
    </row>
    <row r="138" spans="1:23">
      <c r="A138" t="s">
        <v>135</v>
      </c>
      <c r="D138" s="13">
        <v>1664.4880000000001</v>
      </c>
      <c r="E138" s="18">
        <f t="shared" si="6"/>
        <v>1670.8880000000001</v>
      </c>
      <c r="I138" s="40">
        <f>'[21]correzione curvatura no'!U123</f>
        <v>-0.60840882773811766</v>
      </c>
      <c r="J138" s="9">
        <f t="shared" si="5"/>
        <v>-304.20441386905884</v>
      </c>
      <c r="M138" s="9"/>
      <c r="U138" s="12"/>
      <c r="V138" s="12"/>
      <c r="W138" s="16"/>
    </row>
    <row r="139" spans="1:23">
      <c r="A139" t="s">
        <v>136</v>
      </c>
      <c r="D139" s="13">
        <v>1679.4960000000001</v>
      </c>
      <c r="E139" s="18">
        <f t="shared" si="6"/>
        <v>1685.8960000000002</v>
      </c>
      <c r="I139" s="40">
        <f>'[21]correzione curvatura no'!U124</f>
        <v>-0.61314465801001194</v>
      </c>
      <c r="J139" s="9">
        <f t="shared" si="5"/>
        <v>-306.572329005006</v>
      </c>
      <c r="M139" s="9"/>
      <c r="U139" s="12"/>
      <c r="V139" s="12"/>
      <c r="W139" s="16"/>
    </row>
    <row r="140" spans="1:23">
      <c r="A140" t="s">
        <v>137</v>
      </c>
      <c r="D140" s="13">
        <v>1694.489</v>
      </c>
      <c r="E140" s="18">
        <f t="shared" si="6"/>
        <v>1700.8890000000001</v>
      </c>
      <c r="I140" s="40">
        <f>'[21]correzione curvatura no'!U125</f>
        <v>-0.61352049244941187</v>
      </c>
      <c r="J140" s="9">
        <f t="shared" si="5"/>
        <v>-306.76024622470595</v>
      </c>
      <c r="M140" s="9"/>
      <c r="U140" s="12"/>
      <c r="V140" s="12"/>
      <c r="W140" s="16"/>
    </row>
    <row r="141" spans="1:23">
      <c r="A141" t="s">
        <v>138</v>
      </c>
      <c r="D141" s="13">
        <v>1709.4970000000001</v>
      </c>
      <c r="E141" s="18">
        <f t="shared" si="6"/>
        <v>1715.8970000000002</v>
      </c>
      <c r="I141" s="40">
        <f>'[21]correzione curvatura no'!U126</f>
        <v>-0.60571632272130616</v>
      </c>
      <c r="J141" s="9">
        <f t="shared" si="5"/>
        <v>-302.85816136065307</v>
      </c>
      <c r="M141" s="9"/>
      <c r="U141" s="12"/>
      <c r="V141" s="12"/>
      <c r="W141" s="16"/>
    </row>
    <row r="142" spans="1:23">
      <c r="A142" t="s">
        <v>139</v>
      </c>
      <c r="D142" s="13">
        <v>1724.491</v>
      </c>
      <c r="E142" s="18">
        <f t="shared" si="6"/>
        <v>1730.8910000000001</v>
      </c>
      <c r="I142" s="40">
        <f>'[21]correzione curvatura no'!U127</f>
        <v>-0.61611215688287224</v>
      </c>
      <c r="J142" s="9">
        <f t="shared" si="5"/>
        <v>-308.05607844143611</v>
      </c>
      <c r="M142" s="9"/>
      <c r="U142" s="12"/>
      <c r="V142" s="12"/>
      <c r="W142" s="16"/>
    </row>
    <row r="143" spans="1:23">
      <c r="A143" t="s">
        <v>140</v>
      </c>
      <c r="D143" s="13">
        <v>1739.4880000000001</v>
      </c>
      <c r="E143" s="18">
        <f t="shared" si="6"/>
        <v>1745.8880000000001</v>
      </c>
      <c r="I143" s="40">
        <f>'[21]correzione curvatura no'!U128</f>
        <v>-0.62328799021093739</v>
      </c>
      <c r="J143" s="9">
        <f t="shared" si="5"/>
        <v>-311.64399510546872</v>
      </c>
      <c r="M143" s="9"/>
      <c r="U143" s="12"/>
      <c r="V143" s="12"/>
      <c r="W143" s="16"/>
    </row>
    <row r="144" spans="1:23">
      <c r="A144" t="s">
        <v>141</v>
      </c>
      <c r="D144" s="13">
        <v>1754.4839999999999</v>
      </c>
      <c r="E144" s="18">
        <f t="shared" si="6"/>
        <v>1760.884</v>
      </c>
      <c r="I144" s="40">
        <f>'[21]correzione curvatura no'!U129</f>
        <v>-0.62913382381683602</v>
      </c>
      <c r="J144" s="9">
        <f t="shared" si="5"/>
        <v>-314.56691190841804</v>
      </c>
      <c r="M144" s="9"/>
      <c r="U144" s="12"/>
      <c r="V144" s="12"/>
      <c r="W144" s="16"/>
    </row>
    <row r="145" spans="1:23">
      <c r="A145" t="s">
        <v>142</v>
      </c>
      <c r="D145" s="13">
        <v>1769.4880000000001</v>
      </c>
      <c r="E145" s="18">
        <f t="shared" si="6"/>
        <v>1775.8880000000001</v>
      </c>
      <c r="I145" s="40">
        <f>'[21]correzione curvatura no'!U130</f>
        <v>-0.62064965520006521</v>
      </c>
      <c r="J145" s="9">
        <f t="shared" si="5"/>
        <v>-310.32482760003262</v>
      </c>
      <c r="M145" s="9"/>
      <c r="U145" s="12"/>
      <c r="V145" s="12"/>
      <c r="W145" s="16"/>
    </row>
    <row r="146" spans="1:23">
      <c r="A146" s="21" t="str">
        <f>A12</f>
        <v>GPS06N</v>
      </c>
      <c r="D146" s="17">
        <f>D12</f>
        <v>1771.5899000000002</v>
      </c>
      <c r="E146" s="17">
        <f>D146+6.4</f>
        <v>1777.9899000000003</v>
      </c>
      <c r="G146" s="30"/>
      <c r="I146" s="43">
        <f>'[21]correzione curvatura no'!U131</f>
        <v>-0.62751907122142014</v>
      </c>
      <c r="J146" s="9">
        <f t="shared" si="5"/>
        <v>-313.75953561071009</v>
      </c>
      <c r="M146" s="9"/>
      <c r="U146" s="12"/>
      <c r="V146" s="12"/>
      <c r="W146" s="16"/>
    </row>
    <row r="147" spans="1:23" s="21" customFormat="1">
      <c r="A147" t="s">
        <v>143</v>
      </c>
      <c r="D147" s="13">
        <v>1784.4770000000001</v>
      </c>
      <c r="E147" s="18">
        <f t="shared" si="6"/>
        <v>1790.8770000000002</v>
      </c>
      <c r="G147" s="30"/>
      <c r="I147" s="40">
        <f>'[21]correzione curvatura no'!U132</f>
        <v>-0.62665549075079985</v>
      </c>
      <c r="J147" s="9">
        <f t="shared" si="5"/>
        <v>-313.3277453753999</v>
      </c>
      <c r="M147" s="9"/>
      <c r="U147" s="22"/>
      <c r="V147" s="22"/>
      <c r="W147" s="17"/>
    </row>
    <row r="148" spans="1:23">
      <c r="A148" t="s">
        <v>144</v>
      </c>
      <c r="D148" s="13">
        <v>1799.4949999999999</v>
      </c>
      <c r="E148" s="18">
        <f t="shared" si="6"/>
        <v>1805.895</v>
      </c>
      <c r="I148" s="40">
        <f>'[21]correzione curvatura no'!U133</f>
        <v>-0.60207131824435733</v>
      </c>
      <c r="J148" s="9">
        <f t="shared" ref="J148:J211" si="7">I148*500</f>
        <v>-301.03565912217869</v>
      </c>
      <c r="M148" s="9"/>
      <c r="U148" s="12"/>
      <c r="V148" s="12"/>
      <c r="W148" s="16"/>
    </row>
    <row r="149" spans="1:23">
      <c r="A149" t="s">
        <v>145</v>
      </c>
      <c r="D149" s="13">
        <v>1814.492</v>
      </c>
      <c r="E149" s="18">
        <f t="shared" si="6"/>
        <v>1820.8920000000001</v>
      </c>
      <c r="I149" s="40">
        <f>'[21]correzione curvatura no'!U134</f>
        <v>-0.6065071515724223</v>
      </c>
      <c r="J149" s="9">
        <f t="shared" si="7"/>
        <v>-303.25357578621117</v>
      </c>
      <c r="M149" s="9"/>
      <c r="U149" s="12"/>
      <c r="V149" s="12"/>
      <c r="W149" s="16"/>
    </row>
    <row r="150" spans="1:23">
      <c r="A150" t="s">
        <v>146</v>
      </c>
      <c r="D150" s="13">
        <v>1829.489</v>
      </c>
      <c r="E150" s="18">
        <f t="shared" ref="E150:E213" si="8">D150+6.4</f>
        <v>1835.8890000000001</v>
      </c>
      <c r="I150" s="40">
        <f>'[21]correzione curvatura no'!U135</f>
        <v>-0.6088129849004873</v>
      </c>
      <c r="J150" s="9">
        <f t="shared" si="7"/>
        <v>-304.40649245024366</v>
      </c>
      <c r="M150" s="9"/>
      <c r="U150" s="12"/>
      <c r="V150" s="12"/>
      <c r="W150" s="16"/>
    </row>
    <row r="151" spans="1:23">
      <c r="A151" t="s">
        <v>147</v>
      </c>
      <c r="D151" s="13">
        <v>1844.4870000000001</v>
      </c>
      <c r="E151" s="18">
        <f t="shared" si="8"/>
        <v>1850.8870000000002</v>
      </c>
      <c r="I151" s="40">
        <f>'[21]correzione curvatura no'!U136</f>
        <v>-0.61643881795071864</v>
      </c>
      <c r="J151" s="9">
        <f t="shared" si="7"/>
        <v>-308.21940897535933</v>
      </c>
      <c r="M151" s="9"/>
      <c r="U151" s="12"/>
      <c r="V151" s="12"/>
      <c r="W151" s="16"/>
    </row>
    <row r="152" spans="1:23">
      <c r="A152" t="s">
        <v>148</v>
      </c>
      <c r="D152" s="13">
        <v>1859.4860000000001</v>
      </c>
      <c r="E152" s="18">
        <f t="shared" si="8"/>
        <v>1865.8860000000002</v>
      </c>
      <c r="I152" s="40">
        <f>'[21]correzione curvatura no'!U137</f>
        <v>-0.61724465072311618</v>
      </c>
      <c r="J152" s="9">
        <f t="shared" si="7"/>
        <v>-308.62232536155807</v>
      </c>
      <c r="M152" s="9"/>
      <c r="U152" s="12"/>
      <c r="V152" s="12"/>
      <c r="W152" s="16"/>
    </row>
    <row r="153" spans="1:23">
      <c r="A153" t="s">
        <v>149</v>
      </c>
      <c r="D153" s="13">
        <v>1874.4839999999999</v>
      </c>
      <c r="E153" s="18">
        <f t="shared" si="8"/>
        <v>1880.884</v>
      </c>
      <c r="I153" s="40">
        <f>'[21]correzione curvatura no'!U138</f>
        <v>-0.61060048377334764</v>
      </c>
      <c r="J153" s="9">
        <f t="shared" si="7"/>
        <v>-305.3002418866738</v>
      </c>
      <c r="M153" s="9"/>
      <c r="U153" s="12"/>
      <c r="V153" s="12"/>
      <c r="W153" s="16"/>
    </row>
    <row r="154" spans="1:23">
      <c r="A154" t="s">
        <v>150</v>
      </c>
      <c r="D154" s="13">
        <v>1889.492</v>
      </c>
      <c r="E154" s="18">
        <f t="shared" si="8"/>
        <v>1895.8920000000001</v>
      </c>
      <c r="I154" s="40">
        <f>'[21]correzione curvatura no'!U139</f>
        <v>-0.60973631404524198</v>
      </c>
      <c r="J154" s="9">
        <f t="shared" si="7"/>
        <v>-304.86815702262101</v>
      </c>
      <c r="M154" s="9"/>
      <c r="U154" s="12"/>
      <c r="V154" s="12"/>
      <c r="W154" s="16"/>
    </row>
    <row r="155" spans="1:23">
      <c r="A155" t="s">
        <v>151</v>
      </c>
      <c r="D155" s="13">
        <v>1904.4939999999999</v>
      </c>
      <c r="E155" s="18">
        <f t="shared" si="8"/>
        <v>1910.894</v>
      </c>
      <c r="I155" s="40">
        <f>'[21]correzione curvatura no'!U140</f>
        <v>-0.60520214598413846</v>
      </c>
      <c r="J155" s="9">
        <f t="shared" si="7"/>
        <v>-302.60107299206925</v>
      </c>
      <c r="M155" s="9"/>
      <c r="U155" s="12"/>
      <c r="V155" s="12"/>
      <c r="W155" s="16"/>
    </row>
    <row r="156" spans="1:23">
      <c r="A156" t="s">
        <v>152</v>
      </c>
      <c r="D156" s="13">
        <v>1919.49</v>
      </c>
      <c r="E156" s="18">
        <f t="shared" si="8"/>
        <v>1925.89</v>
      </c>
      <c r="G156" s="29"/>
      <c r="I156" s="40">
        <f>'[21]correzione curvatura no'!U141</f>
        <v>-0.59040797959003732</v>
      </c>
      <c r="J156" s="9">
        <f t="shared" si="7"/>
        <v>-295.20398979501869</v>
      </c>
      <c r="M156" s="9"/>
      <c r="U156" s="12"/>
      <c r="V156" s="12"/>
      <c r="W156" s="16"/>
    </row>
    <row r="157" spans="1:23">
      <c r="A157" t="s">
        <v>153</v>
      </c>
      <c r="D157" s="16">
        <v>1934.491</v>
      </c>
      <c r="E157" s="18">
        <f t="shared" si="8"/>
        <v>1940.8910000000001</v>
      </c>
      <c r="G157" s="29"/>
      <c r="I157" s="40">
        <f>'[21]correzione curvatura no'!U142</f>
        <v>-0.58558381180676744</v>
      </c>
      <c r="J157" s="9">
        <f t="shared" si="7"/>
        <v>-292.79190590338374</v>
      </c>
      <c r="M157" s="9"/>
      <c r="U157" s="12"/>
      <c r="V157" s="17"/>
      <c r="W157" s="16"/>
    </row>
    <row r="158" spans="1:23">
      <c r="A158" t="s">
        <v>154</v>
      </c>
      <c r="D158" s="16">
        <v>1949.4939999999999</v>
      </c>
      <c r="E158" s="18">
        <f t="shared" si="8"/>
        <v>1955.894</v>
      </c>
      <c r="G158" s="29"/>
      <c r="I158" s="40">
        <f>'[21]correzione curvatura no'!U143</f>
        <v>-0.59370964346783028</v>
      </c>
      <c r="J158" s="9">
        <f t="shared" si="7"/>
        <v>-296.85482173391512</v>
      </c>
      <c r="M158" s="9"/>
      <c r="U158" s="12"/>
      <c r="V158" s="17"/>
      <c r="W158" s="16"/>
    </row>
    <row r="159" spans="1:23">
      <c r="A159" t="s">
        <v>155</v>
      </c>
      <c r="D159" s="13">
        <v>1964.489</v>
      </c>
      <c r="E159" s="18">
        <f t="shared" si="8"/>
        <v>1970.8890000000001</v>
      </c>
      <c r="G159" s="29"/>
      <c r="I159" s="40">
        <f>'[21]correzione curvatura no'!U144</f>
        <v>-0.58601547735156279</v>
      </c>
      <c r="J159" s="9">
        <f t="shared" si="7"/>
        <v>-293.00773867578141</v>
      </c>
      <c r="M159" s="9"/>
      <c r="U159" s="12"/>
      <c r="V159" s="12"/>
      <c r="W159" s="16"/>
    </row>
    <row r="160" spans="1:23">
      <c r="A160" t="s">
        <v>156</v>
      </c>
      <c r="D160" s="13">
        <v>1979.4849999999999</v>
      </c>
      <c r="E160" s="18">
        <f t="shared" si="8"/>
        <v>1985.885</v>
      </c>
      <c r="G160" s="29"/>
      <c r="I160" s="40">
        <f>'[21]correzione curvatura no'!U145</f>
        <v>-0.57847131095746152</v>
      </c>
      <c r="J160" s="9">
        <f t="shared" si="7"/>
        <v>-289.23565547873073</v>
      </c>
      <c r="M160" s="9"/>
      <c r="U160" s="12"/>
      <c r="V160" s="12"/>
      <c r="W160" s="16"/>
    </row>
    <row r="161" spans="1:23">
      <c r="A161" t="s">
        <v>157</v>
      </c>
      <c r="D161" s="13">
        <v>1994.4870000000001</v>
      </c>
      <c r="E161" s="18">
        <f t="shared" si="8"/>
        <v>2000.8870000000002</v>
      </c>
      <c r="G161" s="29"/>
      <c r="I161" s="40">
        <f>'[21]correzione curvatura no'!U146</f>
        <v>-0.58302714289635804</v>
      </c>
      <c r="J161" s="9">
        <f t="shared" si="7"/>
        <v>-291.51357144817899</v>
      </c>
      <c r="M161" s="9"/>
      <c r="U161" s="12"/>
      <c r="V161" s="12"/>
      <c r="W161" s="16"/>
    </row>
    <row r="162" spans="1:23">
      <c r="A162" t="s">
        <v>158</v>
      </c>
      <c r="D162" s="13">
        <v>2009.492</v>
      </c>
      <c r="E162" s="18">
        <f t="shared" si="8"/>
        <v>2015.8920000000001</v>
      </c>
      <c r="G162" s="29"/>
      <c r="I162" s="40">
        <f>'[21]correzione curvatura no'!U147</f>
        <v>-0.58770297400175353</v>
      </c>
      <c r="J162" s="9">
        <f t="shared" si="7"/>
        <v>-293.85148700087677</v>
      </c>
      <c r="M162" s="9"/>
      <c r="U162" s="12"/>
      <c r="V162" s="12"/>
      <c r="W162" s="16"/>
    </row>
    <row r="163" spans="1:23">
      <c r="A163" t="s">
        <v>159</v>
      </c>
      <c r="D163" s="13">
        <v>2024.492</v>
      </c>
      <c r="E163" s="18">
        <f t="shared" si="8"/>
        <v>2030.8920000000001</v>
      </c>
      <c r="G163" s="29"/>
      <c r="I163" s="40">
        <f>'[21]correzione curvatura no'!U148</f>
        <v>-0.58327880649631747</v>
      </c>
      <c r="J163" s="9">
        <f t="shared" si="7"/>
        <v>-291.63940324815871</v>
      </c>
      <c r="M163" s="9"/>
      <c r="U163" s="12"/>
      <c r="V163" s="12"/>
      <c r="W163" s="16"/>
    </row>
    <row r="164" spans="1:23">
      <c r="A164" t="s">
        <v>160</v>
      </c>
      <c r="D164" s="13">
        <v>2039.4880000000001</v>
      </c>
      <c r="E164" s="18">
        <f t="shared" si="8"/>
        <v>2045.8880000000001</v>
      </c>
      <c r="G164" s="29"/>
      <c r="I164" s="40">
        <f>'[21]correzione curvatura no'!U149</f>
        <v>-0.5838346401022162</v>
      </c>
      <c r="J164" s="9">
        <f t="shared" si="7"/>
        <v>-291.91732005110811</v>
      </c>
      <c r="M164" s="9"/>
      <c r="U164" s="12"/>
      <c r="V164" s="12"/>
      <c r="W164" s="16"/>
    </row>
    <row r="165" spans="1:23">
      <c r="A165" t="s">
        <v>161</v>
      </c>
      <c r="D165" s="13">
        <v>2054.4830000000002</v>
      </c>
      <c r="E165" s="18">
        <f t="shared" si="8"/>
        <v>2060.8830000000003</v>
      </c>
      <c r="G165" s="29"/>
      <c r="I165" s="40">
        <f>'[21]correzione curvatura no'!U150</f>
        <v>-0.57816047398594861</v>
      </c>
      <c r="J165" s="9">
        <f t="shared" si="7"/>
        <v>-289.08023699297428</v>
      </c>
      <c r="M165" s="9"/>
      <c r="U165" s="12"/>
      <c r="V165" s="12"/>
      <c r="W165" s="16"/>
    </row>
    <row r="166" spans="1:23">
      <c r="A166" t="s">
        <v>162</v>
      </c>
      <c r="D166" s="13">
        <v>2069.4929999999999</v>
      </c>
      <c r="E166" s="18">
        <f t="shared" si="8"/>
        <v>2075.893</v>
      </c>
      <c r="G166" s="29"/>
      <c r="I166" s="40">
        <f>'[21]correzione curvatura no'!U151</f>
        <v>-0.58587630370217558</v>
      </c>
      <c r="J166" s="9">
        <f t="shared" si="7"/>
        <v>-292.93815185108781</v>
      </c>
      <c r="M166" s="9"/>
      <c r="U166" s="12"/>
      <c r="V166" s="12"/>
      <c r="W166" s="16"/>
    </row>
    <row r="167" spans="1:23">
      <c r="A167" t="s">
        <v>163</v>
      </c>
      <c r="D167" s="13">
        <v>2084.4960000000001</v>
      </c>
      <c r="E167" s="18">
        <f t="shared" si="8"/>
        <v>2090.8960000000002</v>
      </c>
      <c r="G167" s="29"/>
      <c r="I167" s="40">
        <f>'[21]correzione curvatura no'!U152</f>
        <v>-0.57905213536323841</v>
      </c>
      <c r="J167" s="9">
        <f t="shared" si="7"/>
        <v>-289.52606768161922</v>
      </c>
      <c r="M167" s="9"/>
      <c r="U167" s="12"/>
      <c r="V167" s="12"/>
      <c r="W167" s="16"/>
    </row>
    <row r="168" spans="1:23">
      <c r="A168" t="s">
        <v>164</v>
      </c>
      <c r="B168" s="21"/>
      <c r="C168" s="21"/>
      <c r="D168" s="13">
        <v>2099.4969999999998</v>
      </c>
      <c r="E168" s="18">
        <f t="shared" si="8"/>
        <v>2105.8969999999999</v>
      </c>
      <c r="G168" s="30"/>
      <c r="I168" s="40">
        <f>'[21]correzione curvatura no'!U153</f>
        <v>-0.57561796757996875</v>
      </c>
      <c r="J168" s="9">
        <f t="shared" si="7"/>
        <v>-287.80898378998438</v>
      </c>
      <c r="M168" s="9"/>
      <c r="U168" s="12"/>
      <c r="V168" s="12"/>
      <c r="W168" s="16"/>
    </row>
    <row r="169" spans="1:23">
      <c r="A169" s="21" t="str">
        <f>A13</f>
        <v>GPS07N</v>
      </c>
      <c r="D169" s="17">
        <f>D13</f>
        <v>2101.5866000000001</v>
      </c>
      <c r="E169" s="17">
        <f>D169+6.4</f>
        <v>2107.9866000000002</v>
      </c>
      <c r="G169" s="30"/>
      <c r="I169" s="43">
        <f>'[21]correzione curvatura no'!U154</f>
        <v>-0.57425738701867812</v>
      </c>
      <c r="J169" s="9">
        <f t="shared" si="7"/>
        <v>-287.12869350933909</v>
      </c>
      <c r="M169" s="9"/>
      <c r="U169" s="12"/>
      <c r="V169" s="12"/>
      <c r="W169" s="16"/>
    </row>
    <row r="170" spans="1:23">
      <c r="A170" t="s">
        <v>165</v>
      </c>
      <c r="D170" s="13">
        <v>2114.4879999999998</v>
      </c>
      <c r="E170" s="18">
        <f t="shared" si="8"/>
        <v>2120.8879999999999</v>
      </c>
      <c r="G170" s="29"/>
      <c r="I170" s="40">
        <f>'[21]correzione curvatura no'!U155</f>
        <v>-0.57289380257503586</v>
      </c>
      <c r="J170" s="9">
        <f t="shared" si="7"/>
        <v>-286.4469012875179</v>
      </c>
      <c r="M170" s="9"/>
      <c r="U170" s="12"/>
      <c r="V170" s="12"/>
      <c r="W170" s="16"/>
    </row>
    <row r="171" spans="1:23">
      <c r="A171" t="s">
        <v>166</v>
      </c>
      <c r="D171" s="13">
        <v>2129.4899999999998</v>
      </c>
      <c r="E171" s="18">
        <f t="shared" si="8"/>
        <v>2135.89</v>
      </c>
      <c r="G171" s="29"/>
      <c r="I171" s="40">
        <f>'[21]correzione curvatura no'!U156</f>
        <v>-0.57931963451393254</v>
      </c>
      <c r="J171" s="9">
        <f t="shared" si="7"/>
        <v>-289.65981725696628</v>
      </c>
      <c r="M171" s="9"/>
      <c r="T171" s="12"/>
      <c r="U171" s="12"/>
      <c r="V171" s="12"/>
      <c r="W171" s="16"/>
    </row>
    <row r="172" spans="1:23">
      <c r="A172" t="s">
        <v>167</v>
      </c>
      <c r="D172" s="13">
        <v>2144.4929999999999</v>
      </c>
      <c r="E172" s="18">
        <f t="shared" si="8"/>
        <v>2150.893</v>
      </c>
      <c r="G172" s="29"/>
      <c r="I172" s="40">
        <f>'[21]correzione curvatura no'!U157</f>
        <v>-0.5738754661749953</v>
      </c>
      <c r="J172" s="9">
        <f t="shared" si="7"/>
        <v>-286.93773308749763</v>
      </c>
      <c r="M172" s="9"/>
      <c r="T172" s="12"/>
      <c r="U172" s="17"/>
      <c r="V172" s="12"/>
      <c r="W172" s="16"/>
    </row>
    <row r="173" spans="1:23">
      <c r="A173" t="s">
        <v>168</v>
      </c>
      <c r="D173" s="13">
        <v>2159.491</v>
      </c>
      <c r="E173" s="18">
        <f t="shared" si="8"/>
        <v>2165.8910000000001</v>
      </c>
      <c r="G173" s="29"/>
      <c r="I173" s="40">
        <f>'[21]correzione curvatura no'!U158</f>
        <v>-0.56922129922522657</v>
      </c>
      <c r="J173" s="9">
        <f t="shared" si="7"/>
        <v>-284.61064961261332</v>
      </c>
      <c r="M173" s="9"/>
      <c r="T173" s="12"/>
      <c r="U173" s="17"/>
      <c r="V173" s="12"/>
      <c r="W173" s="16"/>
    </row>
    <row r="174" spans="1:23">
      <c r="A174" t="s">
        <v>169</v>
      </c>
      <c r="D174" s="13">
        <v>2174.489</v>
      </c>
      <c r="E174" s="18">
        <f t="shared" si="8"/>
        <v>2180.8890000000001</v>
      </c>
      <c r="G174" s="29"/>
      <c r="I174" s="40">
        <f>'[21]correzione curvatura no'!U159</f>
        <v>-0.56706713227545802</v>
      </c>
      <c r="J174" s="9">
        <f t="shared" si="7"/>
        <v>-283.533566137729</v>
      </c>
      <c r="M174" s="9"/>
      <c r="T174" s="12"/>
      <c r="U174" s="17"/>
      <c r="V174" s="12"/>
      <c r="W174" s="16"/>
    </row>
    <row r="175" spans="1:23">
      <c r="A175" t="s">
        <v>170</v>
      </c>
      <c r="D175" s="13">
        <v>2189.4949999999999</v>
      </c>
      <c r="E175" s="18">
        <f t="shared" si="8"/>
        <v>2195.895</v>
      </c>
      <c r="G175" s="29"/>
      <c r="I175" s="40">
        <f>'[21]correzione curvatura no'!U160</f>
        <v>-0.56964296310301976</v>
      </c>
      <c r="J175" s="9">
        <f t="shared" si="7"/>
        <v>-284.82148155150986</v>
      </c>
      <c r="M175" s="9"/>
      <c r="T175" s="12"/>
      <c r="U175" s="17"/>
      <c r="V175" s="12"/>
      <c r="W175" s="16"/>
    </row>
    <row r="176" spans="1:23">
      <c r="A176" t="s">
        <v>171</v>
      </c>
      <c r="D176" s="13">
        <v>2204.4899999999998</v>
      </c>
      <c r="E176" s="18">
        <f t="shared" si="8"/>
        <v>2210.89</v>
      </c>
      <c r="G176" s="29"/>
      <c r="I176" s="40">
        <f>'[21]correzione curvatura no'!U161</f>
        <v>-0.56483879698675221</v>
      </c>
      <c r="J176" s="9">
        <f t="shared" si="7"/>
        <v>-282.41939849337609</v>
      </c>
      <c r="M176" s="9"/>
      <c r="T176" s="12"/>
      <c r="U176" s="12"/>
      <c r="V176" s="12"/>
      <c r="W176" s="16"/>
    </row>
    <row r="177" spans="1:23">
      <c r="A177" t="s">
        <v>172</v>
      </c>
      <c r="D177" s="13">
        <v>2219.5</v>
      </c>
      <c r="E177" s="18">
        <f t="shared" si="8"/>
        <v>2225.9</v>
      </c>
      <c r="G177" s="29"/>
      <c r="I177" s="40">
        <f>'[21]correzione curvatura no'!U162</f>
        <v>-0.56348462670297916</v>
      </c>
      <c r="J177" s="9">
        <f t="shared" si="7"/>
        <v>-281.7423133514896</v>
      </c>
      <c r="L177" s="29"/>
      <c r="M177" s="9"/>
      <c r="T177" s="12"/>
      <c r="U177" s="12"/>
      <c r="V177" s="12"/>
      <c r="W177" s="16"/>
    </row>
    <row r="178" spans="1:23">
      <c r="A178" t="s">
        <v>173</v>
      </c>
      <c r="D178" s="13">
        <v>2234.5039999999999</v>
      </c>
      <c r="E178" s="18">
        <f t="shared" si="8"/>
        <v>2240.904</v>
      </c>
      <c r="G178" s="29"/>
      <c r="I178" s="40">
        <f>'[21]correzione curvatura no'!U163</f>
        <v>-0.56043045808620839</v>
      </c>
      <c r="J178" s="9">
        <f t="shared" si="7"/>
        <v>-280.21522904310422</v>
      </c>
      <c r="L178" s="29"/>
      <c r="M178" s="9"/>
      <c r="T178" s="12"/>
      <c r="U178" s="17"/>
      <c r="V178" s="17"/>
      <c r="W178" s="16"/>
    </row>
    <row r="179" spans="1:23">
      <c r="A179" t="s">
        <v>174</v>
      </c>
      <c r="D179" s="16">
        <v>2249.4789999999998</v>
      </c>
      <c r="E179" s="18">
        <f t="shared" si="8"/>
        <v>2255.8789999999999</v>
      </c>
      <c r="G179" s="29"/>
      <c r="I179" s="40">
        <f>'[21]correzione curvatura no'!U164</f>
        <v>-0.55957629752661464</v>
      </c>
      <c r="J179" s="9">
        <f t="shared" si="7"/>
        <v>-279.78814876330733</v>
      </c>
      <c r="L179" s="29"/>
      <c r="M179" s="9"/>
      <c r="T179" s="12"/>
      <c r="U179" s="17"/>
      <c r="V179" s="17"/>
      <c r="W179" s="16"/>
    </row>
    <row r="180" spans="1:23">
      <c r="A180" t="s">
        <v>175</v>
      </c>
      <c r="D180" s="16">
        <v>2264.473</v>
      </c>
      <c r="E180" s="18">
        <f t="shared" si="8"/>
        <v>2270.873</v>
      </c>
      <c r="I180" s="40">
        <f>'[21]correzione curvatura no'!U165</f>
        <v>-0.56614213168818073</v>
      </c>
      <c r="J180" s="9">
        <f t="shared" si="7"/>
        <v>-283.07106584409036</v>
      </c>
      <c r="L180" s="29"/>
      <c r="M180" s="9"/>
      <c r="T180" s="12"/>
      <c r="U180" s="17"/>
      <c r="V180" s="12"/>
      <c r="W180" s="16"/>
    </row>
    <row r="181" spans="1:23">
      <c r="A181" t="s">
        <v>176</v>
      </c>
      <c r="D181" s="13">
        <v>2279.4870000000001</v>
      </c>
      <c r="E181" s="18">
        <f t="shared" si="8"/>
        <v>2285.8870000000002</v>
      </c>
      <c r="I181" s="40">
        <f>'[21]correzione curvatura no'!U166</f>
        <v>-0.54654796029307295</v>
      </c>
      <c r="J181" s="9">
        <f t="shared" si="7"/>
        <v>-273.27398014653647</v>
      </c>
      <c r="L181" s="29"/>
      <c r="M181" s="9"/>
      <c r="T181" s="12"/>
      <c r="U181" s="12"/>
      <c r="V181" s="12"/>
      <c r="W181" s="16"/>
    </row>
    <row r="182" spans="1:23">
      <c r="A182" t="s">
        <v>177</v>
      </c>
      <c r="D182" s="13">
        <v>2294.4830000000002</v>
      </c>
      <c r="E182" s="18">
        <f t="shared" si="8"/>
        <v>2300.8830000000003</v>
      </c>
      <c r="I182" s="40">
        <f>'[21]correzione curvatura no'!U167</f>
        <v>-0.55115379389897168</v>
      </c>
      <c r="J182" s="9">
        <f t="shared" si="7"/>
        <v>-275.57689694948584</v>
      </c>
      <c r="L182" s="29"/>
      <c r="M182" s="9"/>
      <c r="U182" s="12"/>
      <c r="V182" s="12"/>
      <c r="W182" s="16"/>
    </row>
    <row r="183" spans="1:23">
      <c r="A183" t="s">
        <v>178</v>
      </c>
      <c r="D183" s="13">
        <v>2309.491</v>
      </c>
      <c r="E183" s="18">
        <f t="shared" si="8"/>
        <v>2315.8910000000001</v>
      </c>
      <c r="I183" s="40">
        <f>'[21]correzione curvatura no'!U168</f>
        <v>-0.55360962417086612</v>
      </c>
      <c r="J183" s="9">
        <f t="shared" si="7"/>
        <v>-276.80481208543307</v>
      </c>
      <c r="L183" s="29"/>
      <c r="M183" s="9"/>
      <c r="U183" s="12"/>
      <c r="V183" s="12"/>
      <c r="W183" s="16"/>
    </row>
    <row r="184" spans="1:23">
      <c r="A184" t="s">
        <v>179</v>
      </c>
      <c r="D184" s="13">
        <v>2324.489</v>
      </c>
      <c r="E184" s="18">
        <f t="shared" si="8"/>
        <v>2330.8890000000001</v>
      </c>
      <c r="I184" s="40">
        <f>'[21]correzione curvatura no'!U169</f>
        <v>-0.54362545722109745</v>
      </c>
      <c r="J184" s="9">
        <f t="shared" si="7"/>
        <v>-271.81272861054873</v>
      </c>
      <c r="L184" s="29"/>
      <c r="M184" s="9"/>
      <c r="U184" s="12"/>
      <c r="V184" s="12"/>
      <c r="W184" s="16"/>
    </row>
    <row r="185" spans="1:23">
      <c r="A185" t="s">
        <v>180</v>
      </c>
      <c r="D185" s="13">
        <v>2339.489</v>
      </c>
      <c r="E185" s="18">
        <f t="shared" si="8"/>
        <v>2345.8890000000001</v>
      </c>
      <c r="I185" s="40">
        <f>'[21]correzione curvatura no'!U170</f>
        <v>-0.54994128971566136</v>
      </c>
      <c r="J185" s="9">
        <f t="shared" si="7"/>
        <v>-274.97064485783068</v>
      </c>
      <c r="L185" s="29"/>
      <c r="M185" s="9"/>
      <c r="U185" s="12"/>
      <c r="V185" s="12"/>
      <c r="W185" s="16"/>
    </row>
    <row r="186" spans="1:23">
      <c r="A186" t="s">
        <v>181</v>
      </c>
      <c r="D186" s="13">
        <v>2354.482</v>
      </c>
      <c r="E186" s="18">
        <f t="shared" si="8"/>
        <v>2360.8820000000001</v>
      </c>
      <c r="I186" s="40">
        <f>'[21]correzione curvatura no'!U171</f>
        <v>-0.55022712415506114</v>
      </c>
      <c r="J186" s="9">
        <f t="shared" si="7"/>
        <v>-275.11356207753056</v>
      </c>
      <c r="L186" s="29"/>
      <c r="M186" s="9"/>
      <c r="U186" s="12"/>
      <c r="V186" s="12"/>
      <c r="W186" s="16"/>
    </row>
    <row r="187" spans="1:23">
      <c r="A187" t="s">
        <v>182</v>
      </c>
      <c r="D187" s="13">
        <v>2369.491</v>
      </c>
      <c r="E187" s="18">
        <f t="shared" si="8"/>
        <v>2375.8910000000001</v>
      </c>
      <c r="I187" s="40">
        <f>'[21]correzione curvatura no'!U172</f>
        <v>-0.54491295414912178</v>
      </c>
      <c r="J187" s="9">
        <f t="shared" si="7"/>
        <v>-272.45647707456089</v>
      </c>
      <c r="L187" s="29"/>
      <c r="M187" s="9"/>
      <c r="U187" s="12"/>
      <c r="V187" s="12"/>
      <c r="W187" s="16"/>
    </row>
    <row r="188" spans="1:23">
      <c r="A188" t="s">
        <v>183</v>
      </c>
      <c r="D188" s="13">
        <v>2384.4859999999999</v>
      </c>
      <c r="E188" s="18">
        <f t="shared" si="8"/>
        <v>2390.886</v>
      </c>
      <c r="I188" s="40">
        <f>'[21]correzione curvatura no'!U173</f>
        <v>-0.54798878803285422</v>
      </c>
      <c r="J188" s="9">
        <f t="shared" si="7"/>
        <v>-273.99439401642712</v>
      </c>
      <c r="L188" s="29"/>
      <c r="M188" s="9"/>
      <c r="U188" s="12"/>
      <c r="V188" s="12"/>
      <c r="W188" s="16"/>
    </row>
    <row r="189" spans="1:23" s="21" customFormat="1">
      <c r="A189" t="s">
        <v>184</v>
      </c>
      <c r="D189" s="13">
        <v>2399.4929999999999</v>
      </c>
      <c r="E189" s="18">
        <f t="shared" si="8"/>
        <v>2405.893</v>
      </c>
      <c r="G189" s="30"/>
      <c r="I189" s="40">
        <f>'[21]correzione curvatura no'!U174</f>
        <v>-0.5323946185825823</v>
      </c>
      <c r="J189" s="9">
        <f t="shared" si="7"/>
        <v>-266.19730929129116</v>
      </c>
      <c r="L189" s="44"/>
      <c r="M189" s="9"/>
      <c r="U189" s="22"/>
      <c r="V189" s="22"/>
      <c r="W189" s="16"/>
    </row>
    <row r="190" spans="1:23">
      <c r="A190" s="21" t="str">
        <f>A14</f>
        <v>GPS08N</v>
      </c>
      <c r="D190" s="17">
        <f>D14</f>
        <v>2401.5763000000002</v>
      </c>
      <c r="E190" s="17">
        <f>D190+6.4</f>
        <v>2407.9763000000003</v>
      </c>
      <c r="G190" s="30"/>
      <c r="I190" s="43">
        <f>'[21]correzione curvatura no'!U175</f>
        <v>-0.53151403977164402</v>
      </c>
      <c r="J190" s="9">
        <f t="shared" si="7"/>
        <v>-265.75701988582199</v>
      </c>
      <c r="M190" s="9"/>
      <c r="U190" s="12"/>
      <c r="V190" s="12"/>
      <c r="W190" s="16"/>
    </row>
    <row r="191" spans="1:23">
      <c r="A191" t="s">
        <v>185</v>
      </c>
      <c r="D191" s="13">
        <v>2414.4879999999998</v>
      </c>
      <c r="E191" s="18">
        <f t="shared" si="8"/>
        <v>2420.8879999999999</v>
      </c>
      <c r="I191" s="40">
        <f>'[21]correzione curvatura no'!U176</f>
        <v>-0.53517045246631467</v>
      </c>
      <c r="J191" s="9">
        <f t="shared" si="7"/>
        <v>-267.58522623315736</v>
      </c>
      <c r="M191" s="9"/>
      <c r="U191" s="12"/>
      <c r="V191" s="12"/>
      <c r="W191" s="16"/>
    </row>
    <row r="192" spans="1:23">
      <c r="A192" t="s">
        <v>186</v>
      </c>
      <c r="D192" s="13">
        <v>2429.4899999999998</v>
      </c>
      <c r="E192" s="18">
        <f t="shared" si="8"/>
        <v>2435.89</v>
      </c>
      <c r="I192" s="40">
        <f>'[21]correzione curvatura no'!U177</f>
        <v>-0.53514628440521128</v>
      </c>
      <c r="J192" s="9">
        <f t="shared" si="7"/>
        <v>-267.57314220260565</v>
      </c>
      <c r="M192" s="9"/>
      <c r="U192" s="12"/>
      <c r="V192" s="12"/>
      <c r="W192" s="16"/>
    </row>
    <row r="193" spans="1:23">
      <c r="A193" t="s">
        <v>187</v>
      </c>
      <c r="D193" s="13">
        <v>2444.4879999999998</v>
      </c>
      <c r="E193" s="18">
        <f t="shared" si="8"/>
        <v>2450.8879999999999</v>
      </c>
      <c r="I193" s="40">
        <f>'[21]correzione curvatura no'!U178</f>
        <v>-0.52703211745544265</v>
      </c>
      <c r="J193" s="9">
        <f t="shared" si="7"/>
        <v>-263.51605872772132</v>
      </c>
      <c r="M193" s="9"/>
      <c r="U193" s="12"/>
      <c r="V193" s="12"/>
      <c r="W193" s="16"/>
    </row>
    <row r="194" spans="1:23">
      <c r="A194" t="s">
        <v>188</v>
      </c>
      <c r="D194" s="13">
        <v>2459.4899999999998</v>
      </c>
      <c r="E194" s="18">
        <f t="shared" si="8"/>
        <v>2465.89</v>
      </c>
      <c r="I194" s="40">
        <f>'[21]correzione curvatura no'!U179</f>
        <v>-0.53103794939433913</v>
      </c>
      <c r="J194" s="9">
        <f t="shared" si="7"/>
        <v>-265.51897469716954</v>
      </c>
      <c r="M194" s="9"/>
      <c r="U194" s="12"/>
      <c r="V194" s="12"/>
      <c r="W194" s="16"/>
    </row>
    <row r="195" spans="1:23">
      <c r="A195" t="s">
        <v>189</v>
      </c>
      <c r="D195" s="13">
        <v>2474.4879999999998</v>
      </c>
      <c r="E195" s="18">
        <f t="shared" si="8"/>
        <v>2480.8879999999999</v>
      </c>
      <c r="I195" s="40">
        <f>'[21]correzione curvatura no'!U180</f>
        <v>-0.53274378244457044</v>
      </c>
      <c r="J195" s="9">
        <f t="shared" si="7"/>
        <v>-266.37189122228523</v>
      </c>
      <c r="M195" s="9"/>
      <c r="U195" s="12"/>
      <c r="V195" s="12"/>
      <c r="W195" s="16"/>
    </row>
    <row r="196" spans="1:23">
      <c r="A196" t="s">
        <v>190</v>
      </c>
      <c r="D196" s="16">
        <v>2489.4899999999998</v>
      </c>
      <c r="E196" s="18">
        <f t="shared" si="8"/>
        <v>2495.89</v>
      </c>
      <c r="I196" s="40">
        <f>'[21]correzione curvatura no'!U181</f>
        <v>-0.54359961438346716</v>
      </c>
      <c r="J196" s="9">
        <f t="shared" si="7"/>
        <v>-271.79980719173358</v>
      </c>
      <c r="M196" s="9"/>
      <c r="U196" s="12"/>
      <c r="V196" s="12"/>
      <c r="W196" s="16"/>
    </row>
    <row r="197" spans="1:23">
      <c r="A197" t="s">
        <v>191</v>
      </c>
      <c r="D197" s="16">
        <v>2504.4879999999998</v>
      </c>
      <c r="E197" s="18">
        <f t="shared" si="8"/>
        <v>2510.8879999999999</v>
      </c>
      <c r="I197" s="40">
        <f>'[21]correzione curvatura no'!U182</f>
        <v>-0.53044544743369837</v>
      </c>
      <c r="J197" s="9">
        <f t="shared" si="7"/>
        <v>-265.2227237168492</v>
      </c>
      <c r="M197" s="9"/>
      <c r="U197" s="12"/>
      <c r="V197" s="12"/>
      <c r="W197" s="16"/>
    </row>
    <row r="198" spans="1:23">
      <c r="A198" t="s">
        <v>192</v>
      </c>
      <c r="D198" s="16">
        <v>2519.4960000000001</v>
      </c>
      <c r="E198" s="18">
        <f t="shared" si="8"/>
        <v>2525.8960000000002</v>
      </c>
      <c r="G198" s="29"/>
      <c r="I198" s="40">
        <f>'[21]correzione curvatura no'!U183</f>
        <v>-0.55339127770559271</v>
      </c>
      <c r="J198" s="9">
        <f t="shared" si="7"/>
        <v>-276.69563885279638</v>
      </c>
      <c r="M198" s="9"/>
      <c r="U198" s="12"/>
      <c r="V198" s="12"/>
      <c r="W198" s="16"/>
    </row>
    <row r="199" spans="1:23">
      <c r="A199" t="s">
        <v>193</v>
      </c>
      <c r="D199" s="16">
        <v>2534.4870000000001</v>
      </c>
      <c r="E199" s="18">
        <f t="shared" si="8"/>
        <v>2540.8870000000002</v>
      </c>
      <c r="G199" s="29"/>
      <c r="I199" s="40">
        <f>'[21]correzione curvatura no'!U184</f>
        <v>-0.55047711270066002</v>
      </c>
      <c r="J199" s="9">
        <f t="shared" si="7"/>
        <v>-275.23855635032999</v>
      </c>
      <c r="M199" s="9"/>
      <c r="U199" s="12"/>
      <c r="V199" s="12"/>
      <c r="W199" s="16"/>
    </row>
    <row r="200" spans="1:23">
      <c r="A200" t="s">
        <v>194</v>
      </c>
      <c r="D200" s="16">
        <v>2549.4810000000002</v>
      </c>
      <c r="E200" s="18">
        <f t="shared" si="8"/>
        <v>2555.8810000000003</v>
      </c>
      <c r="G200" s="29"/>
      <c r="I200" s="40">
        <f>'[21]correzione curvatura no'!U185</f>
        <v>-0.55528294686222612</v>
      </c>
      <c r="J200" s="9">
        <f t="shared" si="7"/>
        <v>-277.64147343111307</v>
      </c>
      <c r="M200" s="9"/>
      <c r="U200" s="12"/>
      <c r="V200" s="12"/>
      <c r="W200" s="16"/>
    </row>
    <row r="201" spans="1:23">
      <c r="A201" t="s">
        <v>195</v>
      </c>
      <c r="D201" s="16">
        <v>2564.4780000000001</v>
      </c>
      <c r="E201" s="18">
        <f t="shared" si="8"/>
        <v>2570.8780000000002</v>
      </c>
      <c r="G201" s="29"/>
      <c r="I201" s="40">
        <f>'[21]correzione curvatura no'!U186</f>
        <v>-0.54017878019029109</v>
      </c>
      <c r="J201" s="9">
        <f t="shared" si="7"/>
        <v>-270.08939009514552</v>
      </c>
      <c r="M201" s="9"/>
      <c r="U201" s="12"/>
      <c r="V201" s="12"/>
      <c r="W201" s="16"/>
    </row>
    <row r="202" spans="1:23">
      <c r="A202" t="s">
        <v>196</v>
      </c>
      <c r="D202" s="16">
        <v>2579.4940000000001</v>
      </c>
      <c r="E202" s="18">
        <f t="shared" si="8"/>
        <v>2585.8940000000002</v>
      </c>
      <c r="G202" s="29"/>
      <c r="I202" s="40">
        <f>'[21]correzione curvatura no'!U187</f>
        <v>-0.52811460823951595</v>
      </c>
      <c r="J202" s="9">
        <f t="shared" si="7"/>
        <v>-264.05730411975799</v>
      </c>
      <c r="M202" s="9"/>
      <c r="U202" s="12"/>
      <c r="V202" s="12"/>
      <c r="W202" s="16"/>
    </row>
    <row r="203" spans="1:23">
      <c r="A203" t="s">
        <v>197</v>
      </c>
      <c r="D203" s="13">
        <v>2594.4879999999998</v>
      </c>
      <c r="E203" s="18">
        <f t="shared" si="8"/>
        <v>2600.8879999999999</v>
      </c>
      <c r="G203" s="29"/>
      <c r="I203" s="40">
        <f>'[21]correzione curvatura no'!U188</f>
        <v>-0.52122044240108201</v>
      </c>
      <c r="J203" s="9">
        <f t="shared" si="7"/>
        <v>-260.61022120054099</v>
      </c>
      <c r="M203" s="9"/>
      <c r="U203" s="12"/>
      <c r="V203" s="12"/>
      <c r="W203" s="16"/>
    </row>
    <row r="204" spans="1:23">
      <c r="A204" t="s">
        <v>198</v>
      </c>
      <c r="D204" s="13">
        <v>2609.4810000000002</v>
      </c>
      <c r="E204" s="18">
        <f t="shared" si="8"/>
        <v>2615.8810000000003</v>
      </c>
      <c r="G204" s="29"/>
      <c r="I204" s="40">
        <f>'[21]correzione curvatura no'!U189</f>
        <v>-0.51671627684048183</v>
      </c>
      <c r="J204" s="9">
        <f t="shared" si="7"/>
        <v>-258.35813842024089</v>
      </c>
      <c r="M204" s="9"/>
      <c r="U204" s="12"/>
      <c r="V204" s="12"/>
      <c r="W204" s="16"/>
    </row>
    <row r="205" spans="1:23">
      <c r="A205" t="s">
        <v>199</v>
      </c>
      <c r="D205" s="16">
        <v>2624.4740000000002</v>
      </c>
      <c r="E205" s="18">
        <f t="shared" si="8"/>
        <v>2630.8740000000003</v>
      </c>
      <c r="G205" s="29"/>
      <c r="I205" s="40">
        <f>'[21]correzione curvatura no'!U190</f>
        <v>-0.49868211127988171</v>
      </c>
      <c r="J205" s="9">
        <f t="shared" si="7"/>
        <v>-249.34105563994086</v>
      </c>
      <c r="M205" s="9"/>
      <c r="U205" s="12"/>
      <c r="V205" s="12"/>
      <c r="W205" s="16"/>
    </row>
    <row r="206" spans="1:23">
      <c r="A206" t="s">
        <v>200</v>
      </c>
      <c r="D206" s="16">
        <v>2639.4969999999998</v>
      </c>
      <c r="E206" s="18">
        <f t="shared" si="8"/>
        <v>2645.8969999999999</v>
      </c>
      <c r="G206" s="29"/>
      <c r="I206" s="40">
        <f>'[21]correzione curvatura no'!U191</f>
        <v>-0.50267793738427069</v>
      </c>
      <c r="J206" s="9">
        <f t="shared" si="7"/>
        <v>-251.33896869213535</v>
      </c>
      <c r="M206" s="9"/>
      <c r="U206" s="12"/>
      <c r="V206" s="12"/>
      <c r="W206" s="16"/>
    </row>
    <row r="207" spans="1:23">
      <c r="A207" t="s">
        <v>201</v>
      </c>
      <c r="D207" s="16">
        <v>2654.4920000000002</v>
      </c>
      <c r="E207" s="18">
        <f t="shared" si="8"/>
        <v>2660.8920000000003</v>
      </c>
      <c r="G207" s="29"/>
      <c r="I207" s="40">
        <f>'[21]correzione curvatura no'!U192</f>
        <v>-0.49594377126800304</v>
      </c>
      <c r="J207" s="9">
        <f t="shared" si="7"/>
        <v>-247.97188563400152</v>
      </c>
      <c r="M207" s="9"/>
      <c r="U207" s="12"/>
      <c r="V207" s="12"/>
      <c r="W207" s="16"/>
    </row>
    <row r="208" spans="1:23">
      <c r="A208" t="s">
        <v>202</v>
      </c>
      <c r="D208" s="16">
        <v>2669.4870000000001</v>
      </c>
      <c r="E208" s="18">
        <f t="shared" si="8"/>
        <v>2675.8870000000002</v>
      </c>
      <c r="G208" s="29"/>
      <c r="I208" s="40">
        <f>'[21]correzione curvatura no'!U193</f>
        <v>-0.49535960515173544</v>
      </c>
      <c r="J208" s="9">
        <f t="shared" si="7"/>
        <v>-247.67980257586771</v>
      </c>
      <c r="M208" s="9"/>
      <c r="U208" s="12"/>
      <c r="V208" s="12"/>
      <c r="W208" s="16"/>
    </row>
    <row r="209" spans="1:23">
      <c r="A209" t="s">
        <v>203</v>
      </c>
      <c r="D209" s="16">
        <v>2684.4859999999999</v>
      </c>
      <c r="E209" s="18">
        <f t="shared" si="8"/>
        <v>2690.886</v>
      </c>
      <c r="G209" s="29"/>
      <c r="I209" s="40">
        <f>'[21]correzione curvatura no'!U194</f>
        <v>-0.49848543792413313</v>
      </c>
      <c r="J209" s="9">
        <f t="shared" si="7"/>
        <v>-249.24271896206656</v>
      </c>
      <c r="M209" s="9"/>
      <c r="U209" s="12"/>
      <c r="V209" s="12"/>
      <c r="W209" s="16"/>
    </row>
    <row r="210" spans="1:23">
      <c r="A210" t="s">
        <v>204</v>
      </c>
      <c r="B210" s="21"/>
      <c r="C210" s="21"/>
      <c r="D210" s="13">
        <v>2699.4960000000001</v>
      </c>
      <c r="E210" s="18">
        <f t="shared" si="8"/>
        <v>2705.8960000000002</v>
      </c>
      <c r="G210" s="30"/>
      <c r="I210" s="40">
        <f>'[21]correzione curvatura no'!U195</f>
        <v>-0.49617126764036007</v>
      </c>
      <c r="J210" s="9">
        <f t="shared" si="7"/>
        <v>-248.08563382018002</v>
      </c>
      <c r="M210" s="9"/>
      <c r="U210" s="12"/>
      <c r="V210" s="12"/>
      <c r="W210" s="16"/>
    </row>
    <row r="211" spans="1:23">
      <c r="A211" s="21" t="str">
        <f>A15</f>
        <v>GPS09N</v>
      </c>
      <c r="D211" s="17">
        <f>D15</f>
        <v>2701.5834</v>
      </c>
      <c r="E211" s="17">
        <f>D211+6.4</f>
        <v>2707.9834000000001</v>
      </c>
      <c r="G211" s="30"/>
      <c r="I211" s="43">
        <f>'[21]correzione curvatura no'!U196</f>
        <v>-0.49298068769030362</v>
      </c>
      <c r="J211" s="9">
        <f t="shared" si="7"/>
        <v>-246.49034384515181</v>
      </c>
      <c r="M211" s="9"/>
      <c r="U211" s="12"/>
      <c r="V211" s="12"/>
      <c r="W211" s="16"/>
    </row>
    <row r="212" spans="1:23">
      <c r="A212" t="s">
        <v>205</v>
      </c>
      <c r="D212" s="13">
        <v>2714.4920000000002</v>
      </c>
      <c r="E212" s="18">
        <f t="shared" si="8"/>
        <v>2720.8920000000003</v>
      </c>
      <c r="G212" s="29"/>
      <c r="I212" s="40">
        <f>'[21]correzione curvatura no'!U197</f>
        <v>-0.49121710124625884</v>
      </c>
      <c r="J212" s="9">
        <f t="shared" ref="J212:J234" si="9">I212*500</f>
        <v>-245.60855062312942</v>
      </c>
      <c r="M212" s="9"/>
      <c r="U212" s="12"/>
      <c r="V212" s="12"/>
      <c r="W212" s="16"/>
    </row>
    <row r="213" spans="1:23">
      <c r="A213" t="s">
        <v>206</v>
      </c>
      <c r="D213" s="13">
        <v>2729.49</v>
      </c>
      <c r="E213" s="18">
        <f t="shared" si="8"/>
        <v>2735.89</v>
      </c>
      <c r="G213" s="29"/>
      <c r="I213" s="40">
        <f>'[21]correzione curvatura no'!U198</f>
        <v>-0.49045293429649012</v>
      </c>
      <c r="J213" s="9">
        <f t="shared" si="9"/>
        <v>-245.22646714824506</v>
      </c>
      <c r="M213" s="9"/>
      <c r="U213" s="12"/>
      <c r="V213" s="12"/>
      <c r="W213" s="16"/>
    </row>
    <row r="214" spans="1:23">
      <c r="A214" t="s">
        <v>207</v>
      </c>
      <c r="D214" s="13">
        <v>2744.489</v>
      </c>
      <c r="E214" s="18">
        <f t="shared" ref="E214:E234" si="10">D214+6.4</f>
        <v>2750.8890000000001</v>
      </c>
      <c r="G214" s="29"/>
      <c r="I214" s="40">
        <f>'[21]correzione curvatura no'!U199</f>
        <v>-0.48034876706888774</v>
      </c>
      <c r="J214" s="9">
        <f t="shared" si="9"/>
        <v>-240.17438353444388</v>
      </c>
      <c r="M214" s="9"/>
      <c r="U214" s="12"/>
      <c r="V214" s="12"/>
      <c r="W214" s="16"/>
    </row>
    <row r="215" spans="1:23">
      <c r="A215" t="s">
        <v>208</v>
      </c>
      <c r="D215" s="13">
        <v>2759.4839999999999</v>
      </c>
      <c r="E215" s="18">
        <f t="shared" si="10"/>
        <v>2765.884</v>
      </c>
      <c r="G215" s="29"/>
      <c r="I215" s="40">
        <f>'[21]correzione curvatura no'!U200</f>
        <v>-0.48164460095262018</v>
      </c>
      <c r="J215" s="9">
        <f t="shared" si="9"/>
        <v>-240.82230047631009</v>
      </c>
      <c r="M215" s="9"/>
      <c r="U215" s="12"/>
      <c r="V215" s="12"/>
      <c r="W215" s="16"/>
    </row>
    <row r="216" spans="1:23">
      <c r="A216" t="s">
        <v>209</v>
      </c>
      <c r="D216" s="13">
        <v>2774.4769999999999</v>
      </c>
      <c r="E216" s="18">
        <f t="shared" si="10"/>
        <v>2780.877</v>
      </c>
      <c r="G216" s="29"/>
      <c r="I216" s="40">
        <f>'[21]correzione curvatura no'!U201</f>
        <v>-0.47814043539202</v>
      </c>
      <c r="J216" s="9">
        <f t="shared" si="9"/>
        <v>-239.07021769600999</v>
      </c>
      <c r="M216" s="9"/>
      <c r="U216" s="12"/>
      <c r="V216" s="12"/>
      <c r="W216" s="16"/>
    </row>
    <row r="217" spans="1:23">
      <c r="A217" t="s">
        <v>210</v>
      </c>
      <c r="D217" s="13">
        <v>2789.4920000000002</v>
      </c>
      <c r="E217" s="18">
        <f t="shared" si="10"/>
        <v>2795.8920000000003</v>
      </c>
      <c r="G217" s="29"/>
      <c r="I217" s="40">
        <f>'[21]correzione curvatura no'!U202</f>
        <v>-0.47201626371907851</v>
      </c>
      <c r="J217" s="9">
        <f t="shared" si="9"/>
        <v>-236.00813185953925</v>
      </c>
      <c r="M217" s="9"/>
      <c r="U217" s="12"/>
      <c r="V217" s="12"/>
      <c r="W217" s="16"/>
    </row>
    <row r="218" spans="1:23">
      <c r="A218" t="s">
        <v>211</v>
      </c>
      <c r="D218" s="16">
        <v>2804.4839999999999</v>
      </c>
      <c r="E218" s="18">
        <f t="shared" si="10"/>
        <v>2810.884</v>
      </c>
      <c r="G218" s="29"/>
      <c r="I218" s="40">
        <f>'[21]correzione curvatura no'!U203</f>
        <v>-0.47726209843631207</v>
      </c>
      <c r="J218" s="9">
        <f t="shared" si="9"/>
        <v>-238.63104921815602</v>
      </c>
      <c r="M218" s="9"/>
      <c r="U218" s="12"/>
      <c r="V218" s="12"/>
      <c r="W218" s="16"/>
    </row>
    <row r="219" spans="1:23">
      <c r="A219" t="s">
        <v>212</v>
      </c>
      <c r="D219" s="13">
        <v>2819.4929999999999</v>
      </c>
      <c r="E219" s="18">
        <f t="shared" si="10"/>
        <v>2825.893</v>
      </c>
      <c r="I219" s="40">
        <f>'[21]correzione curvatura no'!U204</f>
        <v>-0.46465792843037274</v>
      </c>
      <c r="J219" s="9">
        <f t="shared" si="9"/>
        <v>-232.32896421518637</v>
      </c>
      <c r="M219" s="9"/>
      <c r="U219" s="12"/>
      <c r="V219" s="12"/>
      <c r="W219" s="16"/>
    </row>
    <row r="220" spans="1:23">
      <c r="A220" t="s">
        <v>213</v>
      </c>
      <c r="D220" s="13">
        <v>2834.491</v>
      </c>
      <c r="E220" s="18">
        <f t="shared" si="10"/>
        <v>2840.8910000000001</v>
      </c>
      <c r="I220" s="40">
        <f>'[21]correzione curvatura no'!U205</f>
        <v>-0.46348376148060405</v>
      </c>
      <c r="J220" s="9">
        <f t="shared" si="9"/>
        <v>-231.74188074030204</v>
      </c>
      <c r="M220" s="9"/>
      <c r="U220" s="12"/>
      <c r="V220" s="12"/>
      <c r="W220" s="16"/>
    </row>
    <row r="221" spans="1:23">
      <c r="A221" t="s">
        <v>214</v>
      </c>
      <c r="D221" s="13">
        <v>2849.5039999999999</v>
      </c>
      <c r="E221" s="18">
        <f t="shared" si="10"/>
        <v>2855.904</v>
      </c>
      <c r="I221" s="40">
        <f>'[21]correzione curvatura no'!U206</f>
        <v>-0.46867959036332996</v>
      </c>
      <c r="J221" s="9">
        <f t="shared" si="9"/>
        <v>-234.33979518166498</v>
      </c>
      <c r="M221" s="9"/>
      <c r="U221" s="12"/>
      <c r="V221" s="12"/>
      <c r="W221" s="16"/>
    </row>
    <row r="222" spans="1:23">
      <c r="A222" t="s">
        <v>215</v>
      </c>
      <c r="D222" s="13">
        <v>2864.4989999999998</v>
      </c>
      <c r="E222" s="18">
        <f t="shared" si="10"/>
        <v>2870.8989999999999</v>
      </c>
      <c r="I222" s="40">
        <f>'[21]correzione curvatura no'!U207</f>
        <v>-0.46250542424706237</v>
      </c>
      <c r="J222" s="9">
        <f t="shared" si="9"/>
        <v>-231.25271212353118</v>
      </c>
      <c r="M222" s="9"/>
      <c r="U222" s="12"/>
      <c r="V222" s="12"/>
      <c r="W222" s="16"/>
    </row>
    <row r="223" spans="1:23">
      <c r="A223" t="s">
        <v>216</v>
      </c>
      <c r="D223" s="13">
        <v>2879.4830000000002</v>
      </c>
      <c r="E223" s="18">
        <f t="shared" si="10"/>
        <v>2885.8830000000003</v>
      </c>
      <c r="I223" s="40">
        <f>'[21]correzione curvatura no'!U208</f>
        <v>-0.45227126118696542</v>
      </c>
      <c r="J223" s="9">
        <f t="shared" si="9"/>
        <v>-226.13563059348272</v>
      </c>
      <c r="M223" s="9"/>
      <c r="U223" s="12"/>
      <c r="V223" s="12"/>
      <c r="W223" s="16"/>
    </row>
    <row r="224" spans="1:23">
      <c r="A224" t="s">
        <v>217</v>
      </c>
      <c r="D224" s="13">
        <v>2894.462</v>
      </c>
      <c r="E224" s="18">
        <f t="shared" si="10"/>
        <v>2900.8620000000001</v>
      </c>
      <c r="I224" s="40">
        <f>'[21]correzione curvatura no'!U209</f>
        <v>-0.45785709951603698</v>
      </c>
      <c r="J224" s="9">
        <f t="shared" si="9"/>
        <v>-228.92854975801848</v>
      </c>
      <c r="M224" s="9"/>
      <c r="U224" s="12"/>
      <c r="V224" s="12"/>
      <c r="W224" s="16"/>
    </row>
    <row r="225" spans="1:23">
      <c r="A225" t="s">
        <v>218</v>
      </c>
      <c r="B225" s="21"/>
      <c r="C225" s="21"/>
      <c r="D225" s="13">
        <v>2909.4879999999998</v>
      </c>
      <c r="E225" s="18">
        <f t="shared" si="10"/>
        <v>2915.8879999999999</v>
      </c>
      <c r="I225" s="40">
        <f>'[21]correzione curvatura no'!U210</f>
        <v>-0.45833292478692483</v>
      </c>
      <c r="J225" s="9">
        <f t="shared" si="9"/>
        <v>-229.16646239346241</v>
      </c>
      <c r="M225" s="9"/>
      <c r="U225" s="12"/>
      <c r="V225" s="12"/>
      <c r="W225" s="16"/>
    </row>
    <row r="226" spans="1:23">
      <c r="A226" s="21" t="str">
        <f>A16</f>
        <v>GPS10N</v>
      </c>
      <c r="D226" s="17">
        <f>D16</f>
        <v>2911.6025</v>
      </c>
      <c r="E226" s="17">
        <f>D226+6.4</f>
        <v>2918.0025000000001</v>
      </c>
      <c r="G226" s="30"/>
      <c r="I226" s="43">
        <f>'[21]correzione curvatura no'!U211</f>
        <v>-0.45382233730757521</v>
      </c>
      <c r="J226" s="9">
        <f t="shared" si="9"/>
        <v>-226.9111686537876</v>
      </c>
      <c r="L226" s="40"/>
      <c r="M226" s="9"/>
      <c r="U226" s="12"/>
      <c r="V226" s="12"/>
      <c r="W226" s="16"/>
    </row>
    <row r="227" spans="1:23">
      <c r="A227" t="s">
        <v>219</v>
      </c>
      <c r="D227" s="13">
        <v>2924.4780000000001</v>
      </c>
      <c r="E227" s="18">
        <f t="shared" si="10"/>
        <v>2930.8780000000002</v>
      </c>
      <c r="I227" s="40">
        <f>'[21]correzione curvatura no'!U212</f>
        <v>-0.45810876005982576</v>
      </c>
      <c r="J227" s="9">
        <f t="shared" si="9"/>
        <v>-229.05438002991289</v>
      </c>
      <c r="M227" s="9"/>
      <c r="U227" s="12"/>
      <c r="V227" s="12"/>
      <c r="W227" s="16"/>
    </row>
    <row r="228" spans="1:23">
      <c r="A228" t="s">
        <v>220</v>
      </c>
      <c r="D228" s="13">
        <v>2939.4760000000001</v>
      </c>
      <c r="E228" s="18">
        <f t="shared" si="10"/>
        <v>2945.8760000000002</v>
      </c>
      <c r="I228" s="40">
        <f>'[21]correzione curvatura no'!U213</f>
        <v>-0.4539645931100571</v>
      </c>
      <c r="J228" s="9">
        <f t="shared" si="9"/>
        <v>-226.98229655502854</v>
      </c>
      <c r="M228" s="9"/>
      <c r="U228" s="12"/>
      <c r="V228" s="12"/>
      <c r="W228" s="16"/>
    </row>
    <row r="229" spans="1:23">
      <c r="A229" t="s">
        <v>221</v>
      </c>
      <c r="D229" s="13">
        <v>2954.4769999999999</v>
      </c>
      <c r="E229" s="18">
        <f t="shared" si="10"/>
        <v>2960.877</v>
      </c>
      <c r="I229" s="40">
        <f>'[21]correzione curvatura no'!U214</f>
        <v>-0.45884042532678732</v>
      </c>
      <c r="J229" s="9">
        <f t="shared" si="9"/>
        <v>-229.42021266339367</v>
      </c>
      <c r="M229" s="9"/>
      <c r="U229" s="12"/>
      <c r="V229" s="12"/>
      <c r="W229" s="16"/>
    </row>
    <row r="230" spans="1:23">
      <c r="A230" t="s">
        <v>222</v>
      </c>
      <c r="D230" s="16">
        <v>2969.4929999999999</v>
      </c>
      <c r="E230" s="18">
        <f t="shared" si="10"/>
        <v>2975.893</v>
      </c>
      <c r="I230" s="40">
        <f>'[21]correzione curvatura no'!U215</f>
        <v>-0.46985625337601211</v>
      </c>
      <c r="J230" s="9">
        <f t="shared" si="9"/>
        <v>-234.92812668800605</v>
      </c>
      <c r="M230" s="9"/>
      <c r="U230" s="12"/>
      <c r="V230" s="12"/>
      <c r="W230" s="16"/>
    </row>
    <row r="231" spans="1:23">
      <c r="A231" t="s">
        <v>223</v>
      </c>
      <c r="D231" s="16">
        <v>2984.482</v>
      </c>
      <c r="E231" s="18">
        <f t="shared" si="10"/>
        <v>2990.8820000000001</v>
      </c>
      <c r="I231" s="40">
        <f>'[21]correzione curvatura no'!U216</f>
        <v>-0.47119208892674674</v>
      </c>
      <c r="J231" s="9">
        <f t="shared" si="9"/>
        <v>-235.59604446337337</v>
      </c>
      <c r="U231" s="12"/>
      <c r="V231" s="12"/>
      <c r="W231" s="16"/>
    </row>
    <row r="232" spans="1:23">
      <c r="A232" t="s">
        <v>230</v>
      </c>
      <c r="D232" s="20">
        <v>2994.0230000000001</v>
      </c>
      <c r="E232" s="18">
        <f t="shared" si="10"/>
        <v>3000.4230000000002</v>
      </c>
      <c r="I232" s="40">
        <f>'[21]correzione curvatura no'!U217</f>
        <v>-6.9399438115455708E-2</v>
      </c>
      <c r="J232" s="9">
        <f t="shared" si="9"/>
        <v>-34.699719057727854</v>
      </c>
      <c r="U232" s="12"/>
      <c r="V232" s="12"/>
      <c r="W232" s="16"/>
    </row>
    <row r="233" spans="1:23">
      <c r="A233" t="s">
        <v>231</v>
      </c>
      <c r="D233" s="20">
        <v>3000.0030000000002</v>
      </c>
      <c r="E233" s="18">
        <f t="shared" si="10"/>
        <v>3006.4030000000002</v>
      </c>
      <c r="I233" s="40">
        <f>'[21]correzione curvatura no'!U218</f>
        <v>-8.5037776669955198E-2</v>
      </c>
      <c r="J233" s="9">
        <f t="shared" si="9"/>
        <v>-42.518888334977596</v>
      </c>
      <c r="U233" s="12"/>
      <c r="V233" s="12"/>
      <c r="W233" s="16"/>
    </row>
    <row r="234" spans="1:23">
      <c r="A234" t="s">
        <v>232</v>
      </c>
      <c r="D234">
        <v>3009.9969999999998</v>
      </c>
      <c r="E234" s="18">
        <f t="shared" si="10"/>
        <v>3016.3969999999999</v>
      </c>
      <c r="I234" s="40">
        <f>'[21]correzione curvatura no'!U219</f>
        <v>-7.9604999999999995E-2</v>
      </c>
      <c r="J234" s="9">
        <f t="shared" si="9"/>
        <v>-39.802499999999995</v>
      </c>
      <c r="U234" s="12"/>
      <c r="V234" s="12"/>
    </row>
    <row r="235" spans="1:23">
      <c r="A235" s="2"/>
      <c r="C235" s="2"/>
      <c r="D235" s="2"/>
      <c r="E235" s="2"/>
      <c r="G235" s="28"/>
      <c r="I235" s="40"/>
      <c r="J235" s="32"/>
      <c r="K235" s="33"/>
      <c r="L235" s="32"/>
      <c r="M235" s="33"/>
      <c r="N235" s="32"/>
      <c r="O235" s="34"/>
      <c r="P235" s="32"/>
      <c r="Q235" s="35"/>
    </row>
    <row r="236" spans="1:23">
      <c r="C236" s="1"/>
      <c r="I236" s="32"/>
      <c r="J236" s="32"/>
      <c r="K236" s="36"/>
      <c r="L236" s="32"/>
      <c r="M236" s="32"/>
      <c r="N236" s="32"/>
      <c r="O236" s="4"/>
      <c r="P236" s="32"/>
      <c r="Q236" s="32"/>
    </row>
    <row r="237" spans="1:23">
      <c r="C237" s="1"/>
      <c r="I237" s="32"/>
      <c r="J237" s="32"/>
      <c r="K237" s="36"/>
      <c r="L237" s="32"/>
      <c r="M237" s="32"/>
      <c r="N237" s="32"/>
      <c r="O237" s="4"/>
      <c r="P237" s="32"/>
      <c r="Q237" s="32"/>
    </row>
    <row r="238" spans="1:23">
      <c r="C238" s="1"/>
      <c r="I238" s="32"/>
      <c r="J238" s="32"/>
      <c r="K238" s="36"/>
      <c r="L238" s="32"/>
      <c r="M238" s="32"/>
      <c r="N238" s="32"/>
      <c r="O238" s="4"/>
      <c r="P238" s="32"/>
      <c r="Q238" s="32"/>
    </row>
    <row r="239" spans="1:23">
      <c r="C239" s="1"/>
      <c r="I239" s="32"/>
      <c r="J239" s="32"/>
      <c r="K239" s="36"/>
      <c r="L239" s="32"/>
      <c r="M239" s="32"/>
      <c r="N239" s="32"/>
      <c r="O239" s="4"/>
      <c r="P239" s="32"/>
      <c r="Q239" s="32"/>
    </row>
    <row r="240" spans="1:23">
      <c r="C240" s="1"/>
      <c r="I240" s="32"/>
      <c r="J240" s="32"/>
      <c r="K240" s="36"/>
      <c r="L240" s="32"/>
      <c r="M240" s="32"/>
      <c r="N240" s="32"/>
      <c r="O240" s="4"/>
      <c r="P240" s="32"/>
      <c r="Q240" s="32"/>
    </row>
    <row r="241" spans="1:17">
      <c r="C241" s="3"/>
      <c r="I241" s="32"/>
      <c r="J241" s="32"/>
      <c r="K241" s="36"/>
      <c r="L241" s="32"/>
      <c r="M241" s="32"/>
      <c r="N241" s="32"/>
      <c r="O241" s="4"/>
      <c r="P241" s="32"/>
      <c r="Q241" s="32"/>
    </row>
    <row r="242" spans="1:17">
      <c r="C242" s="3"/>
      <c r="I242" s="32"/>
      <c r="J242" s="32"/>
      <c r="K242" s="37"/>
      <c r="L242" s="32"/>
      <c r="M242" s="32"/>
      <c r="N242" s="32"/>
      <c r="O242" s="32"/>
      <c r="P242" s="32"/>
      <c r="Q242" s="32"/>
    </row>
    <row r="243" spans="1:17">
      <c r="I243" s="32"/>
      <c r="J243" s="32"/>
      <c r="K243" s="38"/>
      <c r="L243" s="32"/>
      <c r="M243" s="32"/>
      <c r="N243" s="32"/>
      <c r="O243" s="32"/>
      <c r="P243" s="32"/>
      <c r="Q243" s="32"/>
    </row>
    <row r="244" spans="1:17">
      <c r="I244" s="32"/>
      <c r="J244" s="32"/>
      <c r="K244" s="32"/>
      <c r="L244" s="32"/>
      <c r="M244" s="32"/>
      <c r="N244" s="32"/>
      <c r="O244" s="5"/>
      <c r="P244" s="32"/>
      <c r="Q244" s="6"/>
    </row>
    <row r="245" spans="1:17">
      <c r="I245" s="32"/>
      <c r="J245" s="32"/>
      <c r="K245" s="32"/>
      <c r="L245" s="32"/>
      <c r="M245" s="32"/>
      <c r="N245" s="32"/>
      <c r="O245" s="5"/>
      <c r="P245" s="32"/>
      <c r="Q245" s="6"/>
    </row>
    <row r="246" spans="1:17">
      <c r="I246" s="32"/>
      <c r="J246" s="32"/>
      <c r="K246" s="32"/>
      <c r="L246" s="32"/>
      <c r="M246" s="32"/>
      <c r="N246" s="32"/>
      <c r="O246" s="5"/>
      <c r="P246" s="32"/>
      <c r="Q246" s="6"/>
    </row>
    <row r="247" spans="1:17">
      <c r="I247" s="32"/>
      <c r="J247" s="32"/>
      <c r="K247" s="32"/>
      <c r="L247" s="32"/>
      <c r="M247" s="32"/>
      <c r="N247" s="32"/>
      <c r="O247" s="5"/>
      <c r="P247" s="32"/>
      <c r="Q247" s="6"/>
    </row>
    <row r="248" spans="1:17">
      <c r="I248" s="32"/>
      <c r="J248" s="32"/>
      <c r="K248" s="32"/>
      <c r="L248" s="32"/>
      <c r="M248" s="32"/>
      <c r="N248" s="32"/>
      <c r="O248" s="5"/>
      <c r="P248" s="32"/>
      <c r="Q248" s="6"/>
    </row>
    <row r="249" spans="1:17">
      <c r="I249" s="32"/>
      <c r="J249" s="32"/>
      <c r="K249" s="32"/>
      <c r="L249" s="32"/>
      <c r="M249" s="32"/>
      <c r="N249" s="32"/>
      <c r="O249" s="5"/>
      <c r="P249" s="32"/>
      <c r="Q249" s="6"/>
    </row>
    <row r="250" spans="1:17">
      <c r="I250" s="32"/>
      <c r="J250" s="32"/>
      <c r="K250" s="32"/>
      <c r="L250" s="32"/>
      <c r="M250" s="32"/>
      <c r="N250" s="32"/>
      <c r="O250" s="5"/>
      <c r="P250" s="32"/>
      <c r="Q250" s="6"/>
    </row>
    <row r="251" spans="1:17">
      <c r="I251" s="32"/>
      <c r="J251" s="32"/>
      <c r="K251" s="32"/>
      <c r="L251" s="32"/>
      <c r="M251" s="32"/>
      <c r="N251" s="32"/>
      <c r="O251" s="5"/>
      <c r="P251" s="32"/>
      <c r="Q251" s="6"/>
    </row>
    <row r="252" spans="1:17">
      <c r="I252" s="32"/>
      <c r="J252" s="32"/>
      <c r="K252" s="32"/>
      <c r="L252" s="32"/>
      <c r="M252" s="32"/>
      <c r="N252" s="32"/>
      <c r="O252" s="5"/>
      <c r="P252" s="32"/>
      <c r="Q252" s="6"/>
    </row>
    <row r="253" spans="1:17">
      <c r="I253" s="32"/>
      <c r="J253" s="32"/>
      <c r="K253" s="32"/>
      <c r="L253" s="32"/>
      <c r="M253" s="32"/>
      <c r="N253" s="32"/>
      <c r="O253" s="5"/>
      <c r="P253" s="32"/>
      <c r="Q253" s="6"/>
    </row>
    <row r="254" spans="1:17">
      <c r="I254" s="32"/>
      <c r="J254" s="32"/>
      <c r="K254" s="32"/>
      <c r="L254" s="32"/>
      <c r="M254" s="32"/>
      <c r="N254" s="32"/>
      <c r="O254" s="5"/>
      <c r="P254" s="32"/>
      <c r="Q254" s="6"/>
    </row>
    <row r="255" spans="1:17">
      <c r="I255" s="32"/>
      <c r="J255" s="32"/>
      <c r="K255" s="32"/>
      <c r="L255" s="32"/>
      <c r="M255" s="32"/>
      <c r="N255" s="32"/>
      <c r="O255" s="32"/>
      <c r="P255" s="32"/>
      <c r="Q255" s="32"/>
    </row>
    <row r="256" spans="1:17">
      <c r="A256" s="2"/>
      <c r="C256" s="2"/>
      <c r="D256" s="2"/>
      <c r="E256" s="2"/>
      <c r="G256" s="28"/>
      <c r="I256" s="33"/>
      <c r="J256" s="32"/>
      <c r="K256" s="33"/>
      <c r="L256" s="32"/>
      <c r="M256" s="33"/>
      <c r="N256" s="32"/>
      <c r="O256" s="34"/>
      <c r="P256" s="32"/>
      <c r="Q256" s="35"/>
    </row>
    <row r="257" spans="3:17">
      <c r="C257" s="1"/>
      <c r="I257" s="32"/>
      <c r="J257" s="32"/>
      <c r="K257" s="36"/>
      <c r="L257" s="32"/>
      <c r="M257" s="32"/>
      <c r="N257" s="32"/>
      <c r="O257" s="4"/>
      <c r="P257" s="32"/>
      <c r="Q257" s="32"/>
    </row>
    <row r="258" spans="3:17">
      <c r="C258" s="1"/>
      <c r="I258" s="32"/>
      <c r="J258" s="32"/>
      <c r="K258" s="36"/>
      <c r="L258" s="32"/>
      <c r="M258" s="32"/>
      <c r="N258" s="32"/>
      <c r="O258" s="4"/>
      <c r="P258" s="32"/>
      <c r="Q258" s="32"/>
    </row>
    <row r="259" spans="3:17">
      <c r="C259" s="1"/>
      <c r="I259" s="32"/>
      <c r="J259" s="32"/>
      <c r="K259" s="36"/>
      <c r="L259" s="32"/>
      <c r="M259" s="32"/>
      <c r="N259" s="32"/>
      <c r="O259" s="4"/>
      <c r="P259" s="32"/>
      <c r="Q259" s="32"/>
    </row>
    <row r="260" spans="3:17">
      <c r="C260" s="1"/>
      <c r="I260" s="32"/>
      <c r="J260" s="32"/>
      <c r="K260" s="36"/>
      <c r="L260" s="32"/>
      <c r="M260" s="32"/>
      <c r="N260" s="32"/>
      <c r="O260" s="4"/>
      <c r="P260" s="32"/>
      <c r="Q260" s="32"/>
    </row>
    <row r="261" spans="3:17">
      <c r="C261" s="1"/>
      <c r="I261" s="32"/>
      <c r="J261" s="32"/>
      <c r="K261" s="36"/>
      <c r="L261" s="32"/>
      <c r="M261" s="32"/>
      <c r="N261" s="32"/>
      <c r="O261" s="4"/>
      <c r="P261" s="32"/>
      <c r="Q261" s="32"/>
    </row>
    <row r="262" spans="3:17">
      <c r="C262" s="1"/>
      <c r="I262" s="32"/>
      <c r="J262" s="32"/>
      <c r="K262" s="38"/>
      <c r="L262" s="32"/>
      <c r="M262" s="32"/>
      <c r="N262" s="32"/>
      <c r="O262" s="32"/>
      <c r="P262" s="32"/>
      <c r="Q262" s="32"/>
    </row>
    <row r="263" spans="3:17">
      <c r="C263" s="3"/>
      <c r="I263" s="32"/>
      <c r="J263" s="32"/>
      <c r="K263" s="38"/>
      <c r="L263" s="32"/>
      <c r="M263" s="32"/>
      <c r="N263" s="32"/>
      <c r="O263" s="32"/>
      <c r="P263" s="32"/>
      <c r="Q263" s="32"/>
    </row>
    <row r="264" spans="3:17">
      <c r="C264" s="3"/>
      <c r="I264" s="32"/>
      <c r="J264" s="32"/>
      <c r="K264" s="32"/>
      <c r="L264" s="32"/>
      <c r="M264" s="32"/>
      <c r="N264" s="32"/>
      <c r="O264" s="32"/>
      <c r="P264" s="32"/>
      <c r="Q264" s="32"/>
    </row>
    <row r="265" spans="3:17">
      <c r="I265" s="32"/>
      <c r="J265" s="32"/>
      <c r="K265" s="32"/>
      <c r="L265" s="32"/>
      <c r="M265" s="32"/>
      <c r="N265" s="32"/>
      <c r="O265" s="5"/>
      <c r="P265" s="32"/>
      <c r="Q265" s="6"/>
    </row>
    <row r="266" spans="3:17">
      <c r="I266" s="32"/>
      <c r="J266" s="32"/>
      <c r="K266" s="32"/>
      <c r="L266" s="32"/>
      <c r="M266" s="32"/>
      <c r="N266" s="32"/>
      <c r="O266" s="5"/>
      <c r="P266" s="32"/>
      <c r="Q266" s="6"/>
    </row>
    <row r="267" spans="3:17">
      <c r="I267" s="32"/>
      <c r="J267" s="32"/>
      <c r="K267" s="32"/>
      <c r="L267" s="32"/>
      <c r="M267" s="32"/>
      <c r="N267" s="32"/>
      <c r="O267" s="5"/>
      <c r="P267" s="32"/>
      <c r="Q267" s="6"/>
    </row>
    <row r="268" spans="3:17">
      <c r="I268" s="32"/>
      <c r="J268" s="32"/>
      <c r="K268" s="32"/>
      <c r="L268" s="32"/>
      <c r="M268" s="32"/>
      <c r="N268" s="32"/>
      <c r="O268" s="5"/>
      <c r="P268" s="32"/>
      <c r="Q268" s="6"/>
    </row>
    <row r="269" spans="3:17">
      <c r="I269" s="32"/>
      <c r="J269" s="32"/>
      <c r="K269" s="32"/>
      <c r="L269" s="32"/>
      <c r="M269" s="32"/>
      <c r="N269" s="32"/>
      <c r="O269" s="5"/>
      <c r="P269" s="32"/>
      <c r="Q269" s="6"/>
    </row>
    <row r="270" spans="3:17">
      <c r="I270" s="32"/>
      <c r="J270" s="32"/>
      <c r="K270" s="32"/>
      <c r="L270" s="32"/>
      <c r="M270" s="32"/>
      <c r="N270" s="32"/>
      <c r="O270" s="5"/>
      <c r="P270" s="32"/>
      <c r="Q270" s="6"/>
    </row>
    <row r="271" spans="3:17">
      <c r="I271" s="32"/>
      <c r="J271" s="32"/>
      <c r="K271" s="32"/>
      <c r="L271" s="32"/>
      <c r="M271" s="32"/>
      <c r="N271" s="32"/>
      <c r="O271" s="5"/>
      <c r="P271" s="32"/>
      <c r="Q271" s="6"/>
    </row>
    <row r="272" spans="3:17">
      <c r="I272" s="32"/>
      <c r="J272" s="32"/>
      <c r="K272" s="32"/>
      <c r="L272" s="32"/>
      <c r="M272" s="32"/>
      <c r="N272" s="32"/>
      <c r="O272" s="5"/>
      <c r="P272" s="32"/>
      <c r="Q272" s="6"/>
    </row>
    <row r="273" spans="1:17">
      <c r="I273" s="32"/>
      <c r="J273" s="32"/>
      <c r="K273" s="32"/>
      <c r="L273" s="32"/>
      <c r="M273" s="32"/>
      <c r="N273" s="32"/>
      <c r="O273" s="5"/>
      <c r="P273" s="32"/>
      <c r="Q273" s="6"/>
    </row>
    <row r="274" spans="1:17">
      <c r="I274" s="32"/>
      <c r="J274" s="32"/>
      <c r="K274" s="32"/>
      <c r="L274" s="32"/>
      <c r="M274" s="32"/>
      <c r="N274" s="32"/>
      <c r="O274" s="5"/>
      <c r="P274" s="32"/>
      <c r="Q274" s="6"/>
    </row>
    <row r="275" spans="1:17">
      <c r="I275" s="32"/>
      <c r="J275" s="32"/>
      <c r="K275" s="32"/>
      <c r="L275" s="32"/>
      <c r="M275" s="32"/>
      <c r="N275" s="32"/>
      <c r="O275" s="5"/>
      <c r="P275" s="32"/>
      <c r="Q275" s="6"/>
    </row>
    <row r="276" spans="1:17">
      <c r="I276" s="32"/>
      <c r="J276" s="32"/>
      <c r="K276" s="32"/>
      <c r="L276" s="32"/>
      <c r="M276" s="32"/>
      <c r="N276" s="32"/>
      <c r="O276" s="5"/>
      <c r="P276" s="32"/>
      <c r="Q276" s="6"/>
    </row>
    <row r="277" spans="1:17">
      <c r="I277" s="32"/>
      <c r="J277" s="32"/>
      <c r="K277" s="32"/>
      <c r="L277" s="32"/>
      <c r="M277" s="32"/>
      <c r="N277" s="32"/>
      <c r="O277" s="32"/>
      <c r="P277" s="32"/>
      <c r="Q277" s="32"/>
    </row>
    <row r="278" spans="1:17">
      <c r="A278" s="2"/>
      <c r="C278" s="2"/>
      <c r="D278" s="2"/>
      <c r="E278" s="2"/>
      <c r="G278" s="28"/>
      <c r="I278" s="33"/>
      <c r="J278" s="32"/>
      <c r="K278" s="33"/>
      <c r="L278" s="32"/>
      <c r="M278" s="33"/>
      <c r="N278" s="32"/>
      <c r="O278" s="34"/>
      <c r="P278" s="32"/>
      <c r="Q278" s="35"/>
    </row>
    <row r="279" spans="1:17">
      <c r="C279" s="1"/>
      <c r="I279" s="32"/>
      <c r="J279" s="32"/>
      <c r="K279" s="36"/>
      <c r="L279" s="32"/>
      <c r="M279" s="32"/>
      <c r="N279" s="32"/>
      <c r="O279" s="4"/>
      <c r="P279" s="32"/>
      <c r="Q279" s="32"/>
    </row>
    <row r="280" spans="1:17">
      <c r="C280" s="1"/>
      <c r="I280" s="32"/>
      <c r="J280" s="32"/>
      <c r="K280" s="36"/>
      <c r="L280" s="32"/>
      <c r="M280" s="32"/>
      <c r="N280" s="32"/>
      <c r="O280" s="4"/>
      <c r="P280" s="32"/>
      <c r="Q280" s="32"/>
    </row>
    <row r="281" spans="1:17">
      <c r="C281" s="1"/>
      <c r="I281" s="32"/>
      <c r="J281" s="32"/>
      <c r="K281" s="36"/>
      <c r="L281" s="32"/>
      <c r="M281" s="32"/>
      <c r="N281" s="32"/>
      <c r="O281" s="4"/>
      <c r="P281" s="32"/>
      <c r="Q281" s="32"/>
    </row>
    <row r="282" spans="1:17">
      <c r="C282" s="1"/>
      <c r="I282" s="32"/>
      <c r="J282" s="32"/>
      <c r="K282" s="36"/>
      <c r="L282" s="32"/>
      <c r="M282" s="32"/>
      <c r="N282" s="32"/>
      <c r="O282" s="4"/>
      <c r="P282" s="32"/>
      <c r="Q282" s="32"/>
    </row>
    <row r="283" spans="1:17">
      <c r="C283" s="1"/>
      <c r="I283" s="32"/>
      <c r="J283" s="32"/>
      <c r="K283" s="36"/>
      <c r="L283" s="32"/>
      <c r="M283" s="32"/>
      <c r="N283" s="32"/>
      <c r="O283" s="4"/>
      <c r="P283" s="32"/>
      <c r="Q283" s="32"/>
    </row>
    <row r="284" spans="1:17">
      <c r="C284" s="1"/>
      <c r="I284" s="32"/>
      <c r="J284" s="32"/>
      <c r="K284" s="37"/>
      <c r="L284" s="32"/>
      <c r="M284" s="32"/>
      <c r="N284" s="32"/>
      <c r="O284" s="4"/>
      <c r="P284" s="32"/>
      <c r="Q284" s="32"/>
    </row>
    <row r="285" spans="1:17">
      <c r="C285" s="1"/>
      <c r="I285" s="32"/>
      <c r="J285" s="32"/>
      <c r="K285" s="38"/>
      <c r="L285" s="32"/>
      <c r="M285" s="32"/>
      <c r="N285" s="32"/>
      <c r="O285" s="4"/>
      <c r="P285" s="32"/>
      <c r="Q285" s="32"/>
    </row>
    <row r="286" spans="1:17">
      <c r="C286" s="1"/>
      <c r="I286" s="32"/>
      <c r="J286" s="32"/>
      <c r="K286" s="32"/>
      <c r="L286" s="32"/>
      <c r="M286" s="32"/>
      <c r="N286" s="32"/>
      <c r="O286" s="32"/>
      <c r="P286" s="32"/>
      <c r="Q286" s="32"/>
    </row>
    <row r="287" spans="1:17">
      <c r="C287" s="3"/>
      <c r="I287" s="32"/>
      <c r="J287" s="32"/>
      <c r="K287" s="32"/>
      <c r="L287" s="32"/>
      <c r="M287" s="32"/>
      <c r="N287" s="32"/>
      <c r="O287" s="32"/>
      <c r="P287" s="32"/>
      <c r="Q287" s="6"/>
    </row>
    <row r="288" spans="1:17">
      <c r="C288" s="3"/>
      <c r="I288" s="32"/>
      <c r="J288" s="32"/>
      <c r="K288" s="32"/>
      <c r="L288" s="32"/>
      <c r="M288" s="32"/>
      <c r="N288" s="32"/>
      <c r="O288" s="32"/>
      <c r="P288" s="32"/>
      <c r="Q288" s="6"/>
    </row>
    <row r="289" spans="1:17">
      <c r="I289" s="32"/>
      <c r="J289" s="32"/>
      <c r="K289" s="32"/>
      <c r="L289" s="32"/>
      <c r="M289" s="32"/>
      <c r="N289" s="32"/>
      <c r="O289" s="5"/>
      <c r="P289" s="32"/>
      <c r="Q289" s="6"/>
    </row>
    <row r="290" spans="1:17">
      <c r="I290" s="32"/>
      <c r="J290" s="32"/>
      <c r="K290" s="32"/>
      <c r="L290" s="32"/>
      <c r="M290" s="32"/>
      <c r="N290" s="32"/>
      <c r="O290" s="5"/>
      <c r="P290" s="32"/>
      <c r="Q290" s="6"/>
    </row>
    <row r="291" spans="1:17">
      <c r="I291" s="32"/>
      <c r="J291" s="32"/>
      <c r="K291" s="32"/>
      <c r="L291" s="32"/>
      <c r="M291" s="32"/>
      <c r="N291" s="32"/>
      <c r="O291" s="5"/>
      <c r="P291" s="32"/>
      <c r="Q291" s="6"/>
    </row>
    <row r="292" spans="1:17">
      <c r="I292" s="32"/>
      <c r="J292" s="32"/>
      <c r="K292" s="32"/>
      <c r="L292" s="32"/>
      <c r="M292" s="32"/>
      <c r="N292" s="32"/>
      <c r="O292" s="5"/>
      <c r="P292" s="32"/>
      <c r="Q292" s="6"/>
    </row>
    <row r="293" spans="1:17">
      <c r="I293" s="32"/>
      <c r="J293" s="32"/>
      <c r="K293" s="32"/>
      <c r="L293" s="32"/>
      <c r="M293" s="32"/>
      <c r="N293" s="32"/>
      <c r="O293" s="5"/>
      <c r="P293" s="32"/>
      <c r="Q293" s="6"/>
    </row>
    <row r="294" spans="1:17">
      <c r="I294" s="32"/>
      <c r="J294" s="32"/>
      <c r="K294" s="32"/>
      <c r="L294" s="32"/>
      <c r="M294" s="32"/>
      <c r="N294" s="32"/>
      <c r="O294" s="5"/>
      <c r="P294" s="32"/>
      <c r="Q294" s="6"/>
    </row>
    <row r="295" spans="1:17">
      <c r="I295" s="32"/>
      <c r="J295" s="32"/>
      <c r="K295" s="32"/>
      <c r="L295" s="32"/>
      <c r="M295" s="32"/>
      <c r="N295" s="32"/>
      <c r="O295" s="5"/>
      <c r="P295" s="32"/>
      <c r="Q295" s="6"/>
    </row>
    <row r="296" spans="1:17">
      <c r="I296" s="32"/>
      <c r="J296" s="32"/>
      <c r="K296" s="32"/>
      <c r="L296" s="32"/>
      <c r="M296" s="32"/>
      <c r="N296" s="32"/>
      <c r="O296" s="5"/>
      <c r="P296" s="32"/>
      <c r="Q296" s="6"/>
    </row>
    <row r="297" spans="1:17">
      <c r="I297" s="32"/>
      <c r="J297" s="32"/>
      <c r="K297" s="32"/>
      <c r="L297" s="32"/>
      <c r="M297" s="32"/>
      <c r="N297" s="32"/>
      <c r="O297" s="32"/>
      <c r="P297" s="32"/>
      <c r="Q297" s="32"/>
    </row>
    <row r="298" spans="1:17">
      <c r="A298" s="2"/>
      <c r="C298" s="2"/>
      <c r="D298" s="2"/>
      <c r="E298" s="2"/>
      <c r="G298" s="28"/>
      <c r="I298" s="33"/>
      <c r="J298" s="32"/>
      <c r="K298" s="33"/>
      <c r="L298" s="32"/>
      <c r="M298" s="33"/>
      <c r="N298" s="32"/>
      <c r="O298" s="34"/>
      <c r="P298" s="32"/>
      <c r="Q298" s="35"/>
    </row>
    <row r="299" spans="1:17">
      <c r="C299" s="1"/>
      <c r="I299" s="32"/>
      <c r="J299" s="32"/>
      <c r="K299" s="36"/>
      <c r="L299" s="32"/>
      <c r="M299" s="32"/>
      <c r="N299" s="32"/>
      <c r="O299" s="4"/>
      <c r="P299" s="32"/>
      <c r="Q299" s="32"/>
    </row>
    <row r="300" spans="1:17">
      <c r="C300" s="1"/>
      <c r="I300" s="32"/>
      <c r="J300" s="32"/>
      <c r="K300" s="36"/>
      <c r="L300" s="32"/>
      <c r="M300" s="32"/>
      <c r="N300" s="32"/>
      <c r="O300" s="4"/>
      <c r="P300" s="32"/>
      <c r="Q300" s="32"/>
    </row>
    <row r="301" spans="1:17">
      <c r="C301" s="1"/>
      <c r="I301" s="32"/>
      <c r="J301" s="32"/>
      <c r="K301" s="36"/>
      <c r="L301" s="32"/>
      <c r="M301" s="32"/>
      <c r="N301" s="32"/>
      <c r="O301" s="4"/>
      <c r="P301" s="32"/>
      <c r="Q301" s="32"/>
    </row>
    <row r="302" spans="1:17">
      <c r="C302" s="1"/>
      <c r="I302" s="32"/>
      <c r="J302" s="32"/>
      <c r="K302" s="36"/>
      <c r="L302" s="32"/>
      <c r="M302" s="32"/>
      <c r="N302" s="32"/>
      <c r="O302" s="4"/>
      <c r="P302" s="32"/>
      <c r="Q302" s="32"/>
    </row>
    <row r="303" spans="1:17">
      <c r="C303" s="1"/>
      <c r="I303" s="32"/>
      <c r="J303" s="32"/>
      <c r="K303" s="36"/>
      <c r="L303" s="32"/>
      <c r="M303" s="32"/>
      <c r="N303" s="32"/>
      <c r="O303" s="4"/>
      <c r="P303" s="32"/>
      <c r="Q303" s="32"/>
    </row>
    <row r="304" spans="1:17">
      <c r="C304" s="3"/>
      <c r="I304" s="32"/>
      <c r="J304" s="32"/>
      <c r="K304" s="38"/>
      <c r="L304" s="32"/>
      <c r="M304" s="32"/>
      <c r="N304" s="32"/>
      <c r="O304" s="32"/>
      <c r="P304" s="32"/>
      <c r="Q304" s="32"/>
    </row>
    <row r="305" spans="3:17">
      <c r="C305" s="3"/>
      <c r="I305" s="32"/>
      <c r="J305" s="32"/>
      <c r="K305" s="38"/>
      <c r="L305" s="32"/>
      <c r="M305" s="32"/>
      <c r="N305" s="32"/>
      <c r="O305" s="32"/>
      <c r="P305" s="32"/>
      <c r="Q305" s="32"/>
    </row>
    <row r="306" spans="3:17">
      <c r="I306" s="32"/>
      <c r="J306" s="32"/>
      <c r="K306" s="32"/>
      <c r="L306" s="32"/>
      <c r="M306" s="32"/>
      <c r="N306" s="32"/>
      <c r="O306" s="5"/>
      <c r="P306" s="32"/>
      <c r="Q306" s="6"/>
    </row>
    <row r="307" spans="3:17">
      <c r="I307" s="32"/>
      <c r="J307" s="32"/>
      <c r="K307" s="32"/>
      <c r="L307" s="32"/>
      <c r="M307" s="32"/>
      <c r="N307" s="32"/>
      <c r="O307" s="5"/>
      <c r="P307" s="32"/>
      <c r="Q307" s="6"/>
    </row>
    <row r="308" spans="3:17">
      <c r="I308" s="32"/>
      <c r="J308" s="32"/>
      <c r="K308" s="32"/>
      <c r="L308" s="32"/>
      <c r="M308" s="32"/>
      <c r="N308" s="32"/>
      <c r="O308" s="5"/>
      <c r="P308" s="32"/>
      <c r="Q308" s="6"/>
    </row>
    <row r="309" spans="3:17">
      <c r="I309" s="32"/>
      <c r="J309" s="32"/>
      <c r="K309" s="32"/>
      <c r="L309" s="32"/>
      <c r="M309" s="32"/>
      <c r="N309" s="32"/>
      <c r="O309" s="5"/>
      <c r="P309" s="32"/>
      <c r="Q309" s="6"/>
    </row>
    <row r="310" spans="3:17">
      <c r="I310" s="32"/>
      <c r="J310" s="32"/>
      <c r="K310" s="32"/>
      <c r="L310" s="32"/>
      <c r="M310" s="32"/>
      <c r="N310" s="32"/>
      <c r="O310" s="5"/>
      <c r="P310" s="32"/>
      <c r="Q310" s="6"/>
    </row>
    <row r="311" spans="3:17">
      <c r="I311" s="32"/>
      <c r="J311" s="32"/>
      <c r="K311" s="32"/>
      <c r="L311" s="32"/>
      <c r="M311" s="32"/>
      <c r="N311" s="32"/>
      <c r="O311" s="5"/>
      <c r="P311" s="32"/>
      <c r="Q311" s="6"/>
    </row>
    <row r="312" spans="3:17">
      <c r="I312" s="32"/>
      <c r="J312" s="32"/>
      <c r="K312" s="32"/>
      <c r="L312" s="32"/>
      <c r="M312" s="32"/>
      <c r="N312" s="32"/>
      <c r="O312" s="5"/>
      <c r="P312" s="32"/>
      <c r="Q312" s="6"/>
    </row>
    <row r="313" spans="3:17">
      <c r="I313" s="32"/>
      <c r="J313" s="32"/>
      <c r="K313" s="32"/>
      <c r="L313" s="32"/>
      <c r="M313" s="32"/>
      <c r="N313" s="32"/>
      <c r="O313" s="5"/>
      <c r="P313" s="32"/>
      <c r="Q313" s="6"/>
    </row>
    <row r="314" spans="3:17">
      <c r="I314" s="32"/>
      <c r="J314" s="32"/>
      <c r="K314" s="32"/>
      <c r="L314" s="32"/>
      <c r="M314" s="32"/>
      <c r="N314" s="32"/>
      <c r="O314" s="5"/>
      <c r="P314" s="32"/>
      <c r="Q314" s="6"/>
    </row>
    <row r="315" spans="3:17">
      <c r="I315" s="32"/>
      <c r="J315" s="32"/>
      <c r="K315" s="32"/>
      <c r="L315" s="32"/>
      <c r="M315" s="32"/>
      <c r="N315" s="32"/>
      <c r="O315" s="5"/>
      <c r="P315" s="32"/>
      <c r="Q315" s="6"/>
    </row>
    <row r="316" spans="3:17">
      <c r="I316" s="32"/>
      <c r="J316" s="32"/>
      <c r="K316" s="32"/>
      <c r="L316" s="32"/>
      <c r="M316" s="32"/>
      <c r="N316" s="32"/>
      <c r="O316" s="5"/>
      <c r="P316" s="32"/>
      <c r="Q316" s="6"/>
    </row>
    <row r="317" spans="3:17">
      <c r="I317" s="32"/>
      <c r="J317" s="32"/>
      <c r="K317" s="32"/>
      <c r="L317" s="32"/>
      <c r="M317" s="32"/>
      <c r="N317" s="32"/>
      <c r="O317" s="5"/>
      <c r="P317" s="32"/>
      <c r="Q317" s="6"/>
    </row>
    <row r="318" spans="3:17">
      <c r="I318" s="32"/>
      <c r="J318" s="32"/>
      <c r="K318" s="32"/>
      <c r="L318" s="32"/>
      <c r="M318" s="32"/>
      <c r="N318" s="32"/>
      <c r="O318" s="5"/>
      <c r="P318" s="32"/>
      <c r="Q318" s="6"/>
    </row>
    <row r="319" spans="3:17">
      <c r="I319" s="32"/>
      <c r="J319" s="32"/>
      <c r="K319" s="32"/>
      <c r="L319" s="32"/>
      <c r="M319" s="32"/>
      <c r="N319" s="32"/>
      <c r="O319" s="5"/>
      <c r="P319" s="32"/>
      <c r="Q319" s="6"/>
    </row>
    <row r="320" spans="3:17">
      <c r="I320" s="32"/>
      <c r="J320" s="32"/>
      <c r="K320" s="32"/>
      <c r="L320" s="32"/>
      <c r="M320" s="32"/>
      <c r="N320" s="32"/>
      <c r="O320" s="5"/>
      <c r="P320" s="32"/>
      <c r="Q320" s="6"/>
    </row>
    <row r="321" spans="9:17">
      <c r="I321" s="32"/>
      <c r="J321" s="32"/>
      <c r="K321" s="32"/>
      <c r="L321" s="32"/>
      <c r="M321" s="32"/>
      <c r="N321" s="32"/>
      <c r="O321" s="32"/>
      <c r="P321" s="32"/>
      <c r="Q321" s="32"/>
    </row>
    <row r="322" spans="9:17">
      <c r="I322" s="32"/>
      <c r="J322" s="32"/>
      <c r="K322" s="32"/>
      <c r="L322" s="32"/>
      <c r="M322" s="32"/>
      <c r="N322" s="32"/>
      <c r="O322" s="32"/>
      <c r="P322" s="32"/>
      <c r="Q322" s="32"/>
    </row>
    <row r="323" spans="9:17">
      <c r="I323" s="32"/>
      <c r="J323" s="32"/>
      <c r="K323" s="32"/>
      <c r="L323" s="32"/>
      <c r="M323" s="32"/>
      <c r="N323" s="32"/>
      <c r="O323" s="32"/>
      <c r="P323" s="32"/>
      <c r="Q323" s="32"/>
    </row>
    <row r="324" spans="9:17">
      <c r="I324" s="32"/>
      <c r="J324" s="32"/>
      <c r="K324" s="32"/>
      <c r="L324" s="32"/>
      <c r="M324" s="32"/>
      <c r="N324" s="32"/>
      <c r="O324" s="32"/>
      <c r="P324" s="32"/>
      <c r="Q324" s="32"/>
    </row>
  </sheetData>
  <mergeCells count="1">
    <mergeCell ref="G17:I17"/>
  </mergeCells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W324"/>
  <sheetViews>
    <sheetView workbookViewId="0">
      <selection sqref="A1:IV65536"/>
    </sheetView>
  </sheetViews>
  <sheetFormatPr defaultRowHeight="12.75"/>
  <cols>
    <col min="1" max="1" width="10.85546875" customWidth="1"/>
    <col min="2" max="2" width="9.7109375" customWidth="1"/>
    <col min="3" max="3" width="6.5703125" customWidth="1"/>
    <col min="4" max="4" width="11.140625" customWidth="1"/>
    <col min="5" max="5" width="11.42578125" customWidth="1"/>
    <col min="6" max="6" width="3.7109375" customWidth="1"/>
    <col min="7" max="7" width="11.7109375" style="23" customWidth="1"/>
    <col min="8" max="8" width="2.7109375" customWidth="1"/>
    <col min="9" max="10" width="11.7109375" customWidth="1"/>
    <col min="11" max="11" width="2.7109375" customWidth="1"/>
    <col min="12" max="12" width="7.140625" customWidth="1"/>
    <col min="13" max="13" width="10.5703125" customWidth="1"/>
    <col min="14" max="14" width="3.7109375" customWidth="1"/>
    <col min="16" max="16" width="3.7109375" customWidth="1"/>
    <col min="17" max="17" width="7.140625" customWidth="1"/>
    <col min="18" max="18" width="3.7109375" customWidth="1"/>
  </cols>
  <sheetData>
    <row r="1" spans="1:13">
      <c r="A1" s="1" t="s">
        <v>241</v>
      </c>
      <c r="G1" s="23" t="s">
        <v>246</v>
      </c>
      <c r="M1" s="23" t="s">
        <v>250</v>
      </c>
    </row>
    <row r="2" spans="1:13">
      <c r="D2" s="11"/>
      <c r="E2" s="11"/>
      <c r="G2" s="23">
        <v>3.1999999999999999E-5</v>
      </c>
      <c r="M2" s="23">
        <v>2.5999999999999998E-5</v>
      </c>
    </row>
    <row r="3" spans="1:13">
      <c r="A3" s="7" t="s">
        <v>2</v>
      </c>
      <c r="B3" s="8" t="s">
        <v>3</v>
      </c>
      <c r="D3" s="10" t="s">
        <v>23</v>
      </c>
      <c r="E3" s="10" t="s">
        <v>5</v>
      </c>
      <c r="G3" s="102" t="s">
        <v>3</v>
      </c>
      <c r="I3" s="103" t="s">
        <v>3</v>
      </c>
    </row>
    <row r="4" spans="1:13">
      <c r="A4" s="7"/>
      <c r="B4" s="24" t="s">
        <v>4</v>
      </c>
      <c r="C4" s="25"/>
      <c r="D4" s="24" t="s">
        <v>4</v>
      </c>
      <c r="E4" s="24" t="s">
        <v>4</v>
      </c>
      <c r="G4" s="81" t="s">
        <v>248</v>
      </c>
      <c r="I4" s="104" t="s">
        <v>248</v>
      </c>
    </row>
    <row r="5" spans="1:13">
      <c r="B5" s="9"/>
      <c r="G5" s="81" t="s">
        <v>247</v>
      </c>
      <c r="I5" s="104" t="s">
        <v>249</v>
      </c>
    </row>
    <row r="6" spans="1:13">
      <c r="A6" s="21" t="s">
        <v>12</v>
      </c>
      <c r="B6" s="9">
        <f>G6+$M$2*E6</f>
        <v>51.746147373399999</v>
      </c>
      <c r="C6" s="23"/>
      <c r="D6" s="17">
        <v>91.575900000000004</v>
      </c>
      <c r="E6" s="17">
        <f>D6+6.4</f>
        <v>97.97590000000001</v>
      </c>
      <c r="G6" s="101">
        <v>51.743600000000001</v>
      </c>
      <c r="I6" s="100">
        <v>51.7438</v>
      </c>
      <c r="J6" s="9">
        <f>G6*500</f>
        <v>25871.8</v>
      </c>
    </row>
    <row r="7" spans="1:13">
      <c r="A7" s="21" t="s">
        <v>13</v>
      </c>
      <c r="B7" s="9">
        <f t="shared" ref="B7:B16" si="0">G7+$M$2*E7</f>
        <v>51.715207919400001</v>
      </c>
      <c r="D7" s="17">
        <f>D6+210.021</f>
        <v>301.59690000000001</v>
      </c>
      <c r="E7" s="17">
        <f t="shared" ref="E7:E16" si="1">D7+6.4</f>
        <v>307.99689999999998</v>
      </c>
      <c r="G7" s="101">
        <v>51.7072</v>
      </c>
      <c r="I7" s="100">
        <v>51.7074</v>
      </c>
      <c r="J7" s="9">
        <f t="shared" ref="J7:J16" si="2">G7*500</f>
        <v>25853.599999999999</v>
      </c>
    </row>
    <row r="8" spans="1:13">
      <c r="A8" s="21" t="s">
        <v>14</v>
      </c>
      <c r="B8" s="9">
        <f t="shared" si="0"/>
        <v>51.666707643800002</v>
      </c>
      <c r="D8" s="17">
        <f>D7+299.9894</f>
        <v>601.58629999999994</v>
      </c>
      <c r="E8" s="17">
        <f t="shared" si="1"/>
        <v>607.98629999999991</v>
      </c>
      <c r="G8" s="101">
        <v>51.6509</v>
      </c>
      <c r="I8" s="100">
        <v>51.651200000000003</v>
      </c>
      <c r="J8" s="9">
        <f t="shared" si="2"/>
        <v>25825.45</v>
      </c>
    </row>
    <row r="9" spans="1:13">
      <c r="A9" s="21" t="s">
        <v>15</v>
      </c>
      <c r="B9" s="9">
        <f t="shared" si="0"/>
        <v>51.603647773799999</v>
      </c>
      <c r="D9" s="17">
        <f>D8+240.005</f>
        <v>841.59129999999993</v>
      </c>
      <c r="E9" s="17">
        <f t="shared" si="1"/>
        <v>847.99129999999991</v>
      </c>
      <c r="G9" s="101">
        <v>51.581600000000002</v>
      </c>
      <c r="I9" s="100">
        <v>51.581499999999998</v>
      </c>
      <c r="J9" s="9">
        <f t="shared" si="2"/>
        <v>25790.799999999999</v>
      </c>
    </row>
    <row r="10" spans="1:13">
      <c r="A10" s="21" t="s">
        <v>16</v>
      </c>
      <c r="B10" s="9">
        <f t="shared" si="0"/>
        <v>51.590607820599999</v>
      </c>
      <c r="D10" s="17">
        <f>D9+360.0018</f>
        <v>1201.5931</v>
      </c>
      <c r="E10" s="17">
        <f t="shared" si="1"/>
        <v>1207.9931000000001</v>
      </c>
      <c r="G10" s="101">
        <v>51.559199999999997</v>
      </c>
      <c r="I10" s="100">
        <v>51.558500000000002</v>
      </c>
      <c r="J10" s="9">
        <f t="shared" si="2"/>
        <v>25779.599999999999</v>
      </c>
    </row>
    <row r="11" spans="1:13">
      <c r="A11" s="21" t="s">
        <v>17</v>
      </c>
      <c r="B11" s="9">
        <f t="shared" si="0"/>
        <v>51.5220479766</v>
      </c>
      <c r="D11" s="17">
        <f>D10+240.006</f>
        <v>1441.5991000000001</v>
      </c>
      <c r="E11" s="17">
        <f t="shared" si="1"/>
        <v>1447.9991000000002</v>
      </c>
      <c r="G11" s="101">
        <v>51.484400000000001</v>
      </c>
      <c r="I11" s="100">
        <v>51.4846</v>
      </c>
      <c r="J11" s="9">
        <f t="shared" si="2"/>
        <v>25742.2</v>
      </c>
    </row>
    <row r="12" spans="1:13">
      <c r="A12" s="21" t="s">
        <v>18</v>
      </c>
      <c r="B12" s="9">
        <f t="shared" si="0"/>
        <v>51.551027737400005</v>
      </c>
      <c r="D12" s="17">
        <f>D11+329.9908</f>
        <v>1771.5899000000002</v>
      </c>
      <c r="E12" s="17">
        <f t="shared" si="1"/>
        <v>1777.9899000000003</v>
      </c>
      <c r="G12" s="101">
        <v>51.504800000000003</v>
      </c>
      <c r="I12" s="100">
        <v>51.505099999999999</v>
      </c>
      <c r="J12" s="9">
        <f t="shared" si="2"/>
        <v>25752.400000000001</v>
      </c>
    </row>
    <row r="13" spans="1:13">
      <c r="A13" s="21" t="s">
        <v>19</v>
      </c>
      <c r="B13" s="9">
        <f t="shared" si="0"/>
        <v>51.5978076516</v>
      </c>
      <c r="D13" s="17">
        <f>D12+329.9967</f>
        <v>2101.5866000000001</v>
      </c>
      <c r="E13" s="17">
        <f t="shared" si="1"/>
        <v>2107.9866000000002</v>
      </c>
      <c r="G13" s="101">
        <v>51.542999999999999</v>
      </c>
      <c r="I13" s="100">
        <v>51.542999999999999</v>
      </c>
      <c r="J13" s="9">
        <f t="shared" si="2"/>
        <v>25771.5</v>
      </c>
    </row>
    <row r="14" spans="1:13">
      <c r="A14" s="21" t="s">
        <v>20</v>
      </c>
      <c r="B14" s="9">
        <f t="shared" si="0"/>
        <v>51.641407383800001</v>
      </c>
      <c r="D14" s="17">
        <f>D13+299.9897</f>
        <v>2401.5763000000002</v>
      </c>
      <c r="E14" s="17">
        <f t="shared" si="1"/>
        <v>2407.9763000000003</v>
      </c>
      <c r="G14" s="101">
        <v>51.578800000000001</v>
      </c>
      <c r="I14" s="100">
        <v>51.578699999999998</v>
      </c>
      <c r="J14" s="9">
        <f t="shared" si="2"/>
        <v>25789.4</v>
      </c>
    </row>
    <row r="15" spans="1:13">
      <c r="A15" s="21" t="s">
        <v>21</v>
      </c>
      <c r="B15" s="9">
        <f t="shared" si="0"/>
        <v>51.679007568400003</v>
      </c>
      <c r="D15" s="17">
        <f>D14+300.0071</f>
        <v>2701.5834</v>
      </c>
      <c r="E15" s="17">
        <f t="shared" si="1"/>
        <v>2707.9834000000001</v>
      </c>
      <c r="G15" s="101">
        <v>51.608600000000003</v>
      </c>
      <c r="I15" s="100">
        <v>51.609400000000001</v>
      </c>
      <c r="J15" s="9">
        <f t="shared" si="2"/>
        <v>25804.300000000003</v>
      </c>
    </row>
    <row r="16" spans="1:13">
      <c r="A16" s="21" t="s">
        <v>22</v>
      </c>
      <c r="B16" s="9">
        <f t="shared" si="0"/>
        <v>51.719668065</v>
      </c>
      <c r="D16" s="17">
        <f>D15+210.0191</f>
        <v>2911.6025</v>
      </c>
      <c r="E16" s="17">
        <f t="shared" si="1"/>
        <v>2918.0025000000001</v>
      </c>
      <c r="G16" s="101">
        <v>51.643799999999999</v>
      </c>
      <c r="I16" s="100">
        <v>51.644300000000001</v>
      </c>
      <c r="J16" s="9">
        <f t="shared" si="2"/>
        <v>25821.899999999998</v>
      </c>
    </row>
    <row r="17" spans="1:13" ht="25.5">
      <c r="B17" s="9"/>
      <c r="G17" s="141" t="s">
        <v>268</v>
      </c>
      <c r="H17" s="141"/>
      <c r="I17" s="141"/>
      <c r="J17" s="82" t="s">
        <v>8</v>
      </c>
    </row>
    <row r="18" spans="1:13">
      <c r="B18" s="9"/>
      <c r="G18" s="28" t="s">
        <v>239</v>
      </c>
      <c r="H18" s="23"/>
      <c r="I18" s="41" t="s">
        <v>240</v>
      </c>
      <c r="J18" s="2" t="s">
        <v>9</v>
      </c>
    </row>
    <row r="19" spans="1:13">
      <c r="B19" s="9"/>
      <c r="G19" s="26" t="s">
        <v>4</v>
      </c>
      <c r="I19" s="42" t="s">
        <v>4</v>
      </c>
      <c r="J19" s="24" t="s">
        <v>4</v>
      </c>
    </row>
    <row r="20" spans="1:13">
      <c r="A20" s="23" t="s">
        <v>237</v>
      </c>
      <c r="B20" s="23"/>
      <c r="C20" s="23"/>
      <c r="D20" s="93">
        <f>D21-1.808</f>
        <v>4.6020000000000003</v>
      </c>
      <c r="E20" s="94">
        <f>D20+6.4</f>
        <v>11.002000000000001</v>
      </c>
      <c r="I20" s="30"/>
      <c r="J20" s="9"/>
    </row>
    <row r="21" spans="1:13">
      <c r="A21" t="s">
        <v>24</v>
      </c>
      <c r="D21" s="67">
        <v>6.41</v>
      </c>
      <c r="E21" s="18">
        <f>D21+6.4</f>
        <v>12.81</v>
      </c>
      <c r="I21" s="40"/>
      <c r="J21" s="9"/>
    </row>
    <row r="22" spans="1:13">
      <c r="A22" t="s">
        <v>25</v>
      </c>
      <c r="D22" s="13">
        <v>14.494999999999999</v>
      </c>
      <c r="E22" s="18">
        <f t="shared" ref="E22:E85" si="3">D22+6.4</f>
        <v>20.895</v>
      </c>
      <c r="I22" s="40"/>
      <c r="J22" s="9"/>
    </row>
    <row r="23" spans="1:13">
      <c r="A23" t="s">
        <v>26</v>
      </c>
      <c r="D23" s="13">
        <v>29.550999999999998</v>
      </c>
      <c r="E23" s="18">
        <f t="shared" si="3"/>
        <v>35.951000000000001</v>
      </c>
      <c r="I23" s="40"/>
      <c r="J23" s="9"/>
    </row>
    <row r="24" spans="1:13">
      <c r="A24" t="s">
        <v>27</v>
      </c>
      <c r="D24" s="13">
        <v>44.484999999999999</v>
      </c>
      <c r="E24" s="18">
        <f t="shared" si="3"/>
        <v>50.884999999999998</v>
      </c>
      <c r="I24" s="40"/>
      <c r="J24" s="9"/>
    </row>
    <row r="25" spans="1:13">
      <c r="A25" t="s">
        <v>28</v>
      </c>
      <c r="D25" s="13">
        <v>59.493000000000002</v>
      </c>
      <c r="E25" s="18">
        <f t="shared" si="3"/>
        <v>65.893000000000001</v>
      </c>
      <c r="I25" s="40"/>
      <c r="J25" s="9"/>
    </row>
    <row r="26" spans="1:13">
      <c r="A26" t="s">
        <v>29</v>
      </c>
      <c r="D26" s="13">
        <v>74.492999999999995</v>
      </c>
      <c r="E26" s="18">
        <f t="shared" si="3"/>
        <v>80.893000000000001</v>
      </c>
      <c r="I26" s="40"/>
      <c r="J26" s="9"/>
    </row>
    <row r="27" spans="1:13">
      <c r="A27" t="s">
        <v>30</v>
      </c>
      <c r="B27" s="21"/>
      <c r="C27" s="21"/>
      <c r="D27" s="13">
        <v>89.504000000000005</v>
      </c>
      <c r="E27" s="18">
        <f t="shared" si="3"/>
        <v>95.904000000000011</v>
      </c>
      <c r="G27" s="30"/>
      <c r="I27" s="40"/>
      <c r="J27" s="9"/>
    </row>
    <row r="28" spans="1:13">
      <c r="A28" s="21" t="str">
        <f>A6</f>
        <v>GPS00N</v>
      </c>
      <c r="D28" s="17">
        <f>D6</f>
        <v>91.575900000000004</v>
      </c>
      <c r="E28" s="17">
        <f>D28+6.4</f>
        <v>97.97590000000001</v>
      </c>
      <c r="G28" s="30"/>
      <c r="I28" s="43"/>
      <c r="J28" s="9"/>
      <c r="M28" s="9"/>
    </row>
    <row r="29" spans="1:13">
      <c r="A29" t="s">
        <v>31</v>
      </c>
      <c r="D29" s="13">
        <v>104.509</v>
      </c>
      <c r="E29" s="18">
        <f t="shared" si="3"/>
        <v>110.90900000000001</v>
      </c>
      <c r="I29" s="40"/>
      <c r="J29" s="9"/>
      <c r="M29" s="9"/>
    </row>
    <row r="30" spans="1:13">
      <c r="A30" t="s">
        <v>32</v>
      </c>
      <c r="D30" s="13">
        <v>119.506</v>
      </c>
      <c r="E30" s="18">
        <f t="shared" si="3"/>
        <v>125.90600000000001</v>
      </c>
      <c r="I30" s="40"/>
      <c r="J30" s="9"/>
      <c r="M30" s="9"/>
    </row>
    <row r="31" spans="1:13">
      <c r="A31" t="s">
        <v>33</v>
      </c>
      <c r="D31" s="13">
        <v>134.482</v>
      </c>
      <c r="E31" s="18">
        <f t="shared" si="3"/>
        <v>140.88200000000001</v>
      </c>
      <c r="I31" s="40"/>
      <c r="J31" s="9"/>
      <c r="M31" s="9"/>
    </row>
    <row r="32" spans="1:13">
      <c r="A32" t="s">
        <v>34</v>
      </c>
      <c r="D32" s="13">
        <v>149.48599999999999</v>
      </c>
      <c r="E32" s="18">
        <f t="shared" si="3"/>
        <v>155.886</v>
      </c>
      <c r="I32" s="40"/>
      <c r="J32" s="9"/>
      <c r="M32" s="9"/>
    </row>
    <row r="33" spans="1:13">
      <c r="A33" t="s">
        <v>35</v>
      </c>
      <c r="D33" s="13">
        <v>164.48500000000001</v>
      </c>
      <c r="E33" s="18">
        <f t="shared" si="3"/>
        <v>170.88500000000002</v>
      </c>
      <c r="I33" s="40"/>
      <c r="J33" s="9"/>
      <c r="M33" s="9"/>
    </row>
    <row r="34" spans="1:13">
      <c r="A34" t="s">
        <v>36</v>
      </c>
      <c r="D34" s="16">
        <v>179.47900000000001</v>
      </c>
      <c r="E34" s="18">
        <f t="shared" si="3"/>
        <v>185.87900000000002</v>
      </c>
      <c r="I34" s="40"/>
      <c r="J34" s="9"/>
      <c r="M34" s="9"/>
    </row>
    <row r="35" spans="1:13">
      <c r="A35" t="s">
        <v>37</v>
      </c>
      <c r="D35" s="13">
        <v>194.5</v>
      </c>
      <c r="E35" s="18">
        <f t="shared" si="3"/>
        <v>200.9</v>
      </c>
      <c r="I35" s="40"/>
      <c r="J35" s="9"/>
      <c r="M35" s="9"/>
    </row>
    <row r="36" spans="1:13">
      <c r="A36" t="s">
        <v>38</v>
      </c>
      <c r="D36" s="13">
        <v>209.501</v>
      </c>
      <c r="E36" s="18">
        <f t="shared" si="3"/>
        <v>215.90100000000001</v>
      </c>
      <c r="I36" s="40"/>
      <c r="J36" s="9"/>
      <c r="M36" s="9"/>
    </row>
    <row r="37" spans="1:13">
      <c r="A37" t="s">
        <v>39</v>
      </c>
      <c r="D37" s="13">
        <v>224.48699999999999</v>
      </c>
      <c r="E37" s="18">
        <f t="shared" si="3"/>
        <v>230.887</v>
      </c>
      <c r="I37" s="40"/>
      <c r="J37" s="9"/>
      <c r="M37" s="9"/>
    </row>
    <row r="38" spans="1:13">
      <c r="A38" t="s">
        <v>40</v>
      </c>
      <c r="D38" s="13">
        <v>239.49199999999999</v>
      </c>
      <c r="E38" s="18">
        <f t="shared" si="3"/>
        <v>245.892</v>
      </c>
      <c r="I38" s="40"/>
      <c r="J38" s="9"/>
      <c r="M38" s="9"/>
    </row>
    <row r="39" spans="1:13">
      <c r="A39" t="s">
        <v>41</v>
      </c>
      <c r="D39" s="13">
        <v>254.49</v>
      </c>
      <c r="E39" s="18">
        <f t="shared" si="3"/>
        <v>260.89</v>
      </c>
      <c r="I39" s="40"/>
      <c r="J39" s="9"/>
      <c r="M39" s="9"/>
    </row>
    <row r="40" spans="1:13">
      <c r="A40" t="s">
        <v>42</v>
      </c>
      <c r="D40" s="13">
        <v>269.49900000000002</v>
      </c>
      <c r="E40" s="18">
        <f t="shared" si="3"/>
        <v>275.899</v>
      </c>
      <c r="I40" s="40"/>
      <c r="J40" s="9"/>
      <c r="M40" s="9"/>
    </row>
    <row r="41" spans="1:13">
      <c r="A41" t="s">
        <v>43</v>
      </c>
      <c r="D41" s="13">
        <v>284.49700000000001</v>
      </c>
      <c r="E41" s="18">
        <f t="shared" si="3"/>
        <v>290.89699999999999</v>
      </c>
      <c r="I41" s="40"/>
      <c r="J41" s="9"/>
      <c r="M41" s="9"/>
    </row>
    <row r="42" spans="1:13">
      <c r="A42" t="s">
        <v>44</v>
      </c>
      <c r="D42" s="13">
        <v>299.49400000000003</v>
      </c>
      <c r="E42" s="18">
        <f t="shared" si="3"/>
        <v>305.89400000000001</v>
      </c>
      <c r="G42" s="30"/>
      <c r="I42" s="40"/>
      <c r="J42" s="9"/>
      <c r="M42" s="9"/>
    </row>
    <row r="43" spans="1:13">
      <c r="A43" s="21" t="str">
        <f>A7</f>
        <v>GPS01N</v>
      </c>
      <c r="D43" s="17">
        <f>D7</f>
        <v>301.59690000000001</v>
      </c>
      <c r="E43" s="17">
        <f>D43+6.4</f>
        <v>307.99689999999998</v>
      </c>
      <c r="G43" s="30"/>
      <c r="I43" s="43"/>
      <c r="J43" s="9"/>
      <c r="M43" s="9"/>
    </row>
    <row r="44" spans="1:13">
      <c r="A44" t="s">
        <v>45</v>
      </c>
      <c r="D44" s="13">
        <v>314.49299999999999</v>
      </c>
      <c r="E44" s="18">
        <f t="shared" si="3"/>
        <v>320.89299999999997</v>
      </c>
      <c r="I44" s="40"/>
      <c r="J44" s="9"/>
      <c r="M44" s="9"/>
    </row>
    <row r="45" spans="1:13">
      <c r="A45" t="s">
        <v>46</v>
      </c>
      <c r="D45" s="13">
        <v>329.50200000000001</v>
      </c>
      <c r="E45" s="18">
        <f t="shared" si="3"/>
        <v>335.90199999999999</v>
      </c>
      <c r="I45" s="40"/>
      <c r="J45" s="9"/>
      <c r="M45" s="9"/>
    </row>
    <row r="46" spans="1:13">
      <c r="A46" t="s">
        <v>47</v>
      </c>
      <c r="D46" s="13">
        <v>344.49700000000001</v>
      </c>
      <c r="E46" s="18">
        <f t="shared" si="3"/>
        <v>350.89699999999999</v>
      </c>
      <c r="I46" s="40"/>
      <c r="J46" s="9"/>
      <c r="M46" s="9"/>
    </row>
    <row r="47" spans="1:13">
      <c r="A47" t="s">
        <v>48</v>
      </c>
      <c r="D47" s="13">
        <v>359.50400000000002</v>
      </c>
      <c r="E47" s="18">
        <f t="shared" si="3"/>
        <v>365.904</v>
      </c>
      <c r="I47" s="40"/>
      <c r="J47" s="9"/>
      <c r="M47" s="9"/>
    </row>
    <row r="48" spans="1:13">
      <c r="A48" t="s">
        <v>49</v>
      </c>
      <c r="D48" s="13">
        <v>374.49200000000002</v>
      </c>
      <c r="E48" s="18">
        <f t="shared" si="3"/>
        <v>380.892</v>
      </c>
      <c r="I48" s="40"/>
      <c r="J48" s="9"/>
      <c r="M48" s="9"/>
    </row>
    <row r="49" spans="1:13">
      <c r="A49" t="s">
        <v>50</v>
      </c>
      <c r="D49" s="13">
        <v>389.495</v>
      </c>
      <c r="E49" s="18">
        <f t="shared" si="3"/>
        <v>395.89499999999998</v>
      </c>
      <c r="I49" s="40"/>
      <c r="J49" s="9"/>
      <c r="M49" s="9"/>
    </row>
    <row r="50" spans="1:13">
      <c r="A50" t="s">
        <v>51</v>
      </c>
      <c r="D50" s="13">
        <v>404.49299999999999</v>
      </c>
      <c r="E50" s="18">
        <f t="shared" si="3"/>
        <v>410.89299999999997</v>
      </c>
      <c r="I50" s="40"/>
      <c r="J50" s="9"/>
      <c r="M50" s="9"/>
    </row>
    <row r="51" spans="1:13">
      <c r="A51" t="s">
        <v>52</v>
      </c>
      <c r="D51" s="13">
        <v>419.49299999999999</v>
      </c>
      <c r="E51" s="18">
        <f t="shared" si="3"/>
        <v>425.89299999999997</v>
      </c>
      <c r="G51" s="31"/>
      <c r="I51" s="40"/>
      <c r="J51" s="9"/>
      <c r="M51" s="9"/>
    </row>
    <row r="52" spans="1:13">
      <c r="A52" t="s">
        <v>53</v>
      </c>
      <c r="D52" s="13">
        <v>434.47</v>
      </c>
      <c r="E52" s="18">
        <f t="shared" si="3"/>
        <v>440.87</v>
      </c>
      <c r="G52" s="31"/>
      <c r="I52" s="40"/>
      <c r="J52" s="9"/>
      <c r="M52" s="9"/>
    </row>
    <row r="53" spans="1:13">
      <c r="A53" t="s">
        <v>54</v>
      </c>
      <c r="D53" s="13">
        <v>449.49599999999998</v>
      </c>
      <c r="E53" s="18">
        <f t="shared" si="3"/>
        <v>455.89599999999996</v>
      </c>
      <c r="G53" s="31"/>
      <c r="I53" s="40"/>
      <c r="J53" s="9"/>
      <c r="M53" s="9"/>
    </row>
    <row r="54" spans="1:13">
      <c r="A54" t="s">
        <v>55</v>
      </c>
      <c r="D54" s="16">
        <v>464.488</v>
      </c>
      <c r="E54" s="18">
        <f t="shared" si="3"/>
        <v>470.88799999999998</v>
      </c>
      <c r="G54" s="31"/>
      <c r="I54" s="40"/>
      <c r="J54" s="9"/>
      <c r="M54" s="9"/>
    </row>
    <row r="55" spans="1:13">
      <c r="A55" t="s">
        <v>56</v>
      </c>
      <c r="D55" s="13">
        <v>479.48099999999999</v>
      </c>
      <c r="E55" s="18">
        <f t="shared" si="3"/>
        <v>485.88099999999997</v>
      </c>
      <c r="G55" s="31"/>
      <c r="I55" s="40"/>
      <c r="J55" s="9"/>
      <c r="M55" s="9"/>
    </row>
    <row r="56" spans="1:13">
      <c r="A56" t="s">
        <v>57</v>
      </c>
      <c r="D56" s="13">
        <v>494.48500000000001</v>
      </c>
      <c r="E56" s="18">
        <f t="shared" si="3"/>
        <v>500.88499999999999</v>
      </c>
      <c r="G56" s="31"/>
      <c r="I56" s="40"/>
      <c r="J56" s="9"/>
      <c r="M56" s="9"/>
    </row>
    <row r="57" spans="1:13">
      <c r="A57" t="s">
        <v>58</v>
      </c>
      <c r="D57" s="13">
        <v>509.50200000000001</v>
      </c>
      <c r="E57" s="18">
        <f t="shared" si="3"/>
        <v>515.90200000000004</v>
      </c>
      <c r="G57" s="31"/>
      <c r="I57" s="40"/>
      <c r="J57" s="9"/>
      <c r="M57" s="9"/>
    </row>
    <row r="58" spans="1:13">
      <c r="A58" t="s">
        <v>59</v>
      </c>
      <c r="D58" s="13">
        <v>524.495</v>
      </c>
      <c r="E58" s="18">
        <f t="shared" si="3"/>
        <v>530.89499999999998</v>
      </c>
      <c r="G58" s="31"/>
      <c r="I58" s="40"/>
      <c r="J58" s="9"/>
      <c r="M58" s="9"/>
    </row>
    <row r="59" spans="1:13">
      <c r="A59" t="s">
        <v>60</v>
      </c>
      <c r="D59" s="13">
        <v>539.495</v>
      </c>
      <c r="E59" s="18">
        <f t="shared" si="3"/>
        <v>545.89499999999998</v>
      </c>
      <c r="G59" s="31"/>
      <c r="I59" s="40"/>
      <c r="J59" s="9"/>
      <c r="M59" s="9"/>
    </row>
    <row r="60" spans="1:13">
      <c r="A60" t="s">
        <v>61</v>
      </c>
      <c r="D60" s="13">
        <v>554.49199999999996</v>
      </c>
      <c r="E60" s="18">
        <f t="shared" si="3"/>
        <v>560.89199999999994</v>
      </c>
      <c r="G60" s="31"/>
      <c r="I60" s="40"/>
      <c r="J60" s="9"/>
      <c r="M60" s="9"/>
    </row>
    <row r="61" spans="1:13">
      <c r="A61" t="s">
        <v>62</v>
      </c>
      <c r="D61" s="13">
        <v>569.49599999999998</v>
      </c>
      <c r="E61" s="18">
        <f t="shared" si="3"/>
        <v>575.89599999999996</v>
      </c>
      <c r="G61" s="31"/>
      <c r="I61" s="40"/>
      <c r="J61" s="9"/>
      <c r="M61" s="9"/>
    </row>
    <row r="62" spans="1:13">
      <c r="A62" t="s">
        <v>63</v>
      </c>
      <c r="D62" s="13">
        <v>584.48800000000006</v>
      </c>
      <c r="E62" s="18">
        <f t="shared" si="3"/>
        <v>590.88800000000003</v>
      </c>
      <c r="G62" s="31"/>
      <c r="I62" s="40"/>
      <c r="J62" s="9"/>
      <c r="M62" s="9"/>
    </row>
    <row r="63" spans="1:13" s="21" customFormat="1">
      <c r="A63" t="s">
        <v>64</v>
      </c>
      <c r="D63" s="13">
        <v>599.49900000000002</v>
      </c>
      <c r="E63" s="18">
        <f t="shared" si="3"/>
        <v>605.899</v>
      </c>
      <c r="G63" s="30"/>
      <c r="I63" s="40"/>
      <c r="J63" s="9"/>
      <c r="M63" s="9"/>
    </row>
    <row r="64" spans="1:13">
      <c r="A64" s="21" t="str">
        <f>A8</f>
        <v>GPS02N</v>
      </c>
      <c r="D64" s="17">
        <f>D8</f>
        <v>601.58629999999994</v>
      </c>
      <c r="E64" s="17">
        <f>D64+6.4</f>
        <v>607.98629999999991</v>
      </c>
      <c r="G64" s="30"/>
      <c r="I64" s="43"/>
      <c r="J64" s="9"/>
      <c r="M64" s="9"/>
    </row>
    <row r="65" spans="1:13">
      <c r="A65" t="s">
        <v>65</v>
      </c>
      <c r="D65" s="13">
        <v>614.49</v>
      </c>
      <c r="E65" s="18">
        <f t="shared" si="3"/>
        <v>620.89</v>
      </c>
      <c r="G65" s="31"/>
      <c r="I65" s="40"/>
      <c r="J65" s="9"/>
      <c r="M65" s="9"/>
    </row>
    <row r="66" spans="1:13">
      <c r="A66" t="s">
        <v>66</v>
      </c>
      <c r="D66" s="13">
        <v>629.51599999999996</v>
      </c>
      <c r="E66" s="18">
        <f t="shared" si="3"/>
        <v>635.91599999999994</v>
      </c>
      <c r="G66" s="31"/>
      <c r="I66" s="40"/>
      <c r="J66" s="9"/>
      <c r="M66" s="9"/>
    </row>
    <row r="67" spans="1:13">
      <c r="A67" t="s">
        <v>67</v>
      </c>
      <c r="D67" s="13">
        <v>644.49099999999999</v>
      </c>
      <c r="E67" s="18">
        <f t="shared" si="3"/>
        <v>650.89099999999996</v>
      </c>
      <c r="G67" s="31"/>
      <c r="I67" s="40"/>
      <c r="J67" s="9"/>
      <c r="M67" s="9"/>
    </row>
    <row r="68" spans="1:13">
      <c r="A68" t="s">
        <v>68</v>
      </c>
      <c r="D68" s="13">
        <v>659.5</v>
      </c>
      <c r="E68" s="18">
        <f t="shared" si="3"/>
        <v>665.9</v>
      </c>
      <c r="G68" s="31"/>
      <c r="I68" s="40"/>
      <c r="J68" s="9"/>
      <c r="M68" s="9"/>
    </row>
    <row r="69" spans="1:13">
      <c r="A69" t="s">
        <v>69</v>
      </c>
      <c r="D69" s="13">
        <v>674.49699999999996</v>
      </c>
      <c r="E69" s="18">
        <f t="shared" si="3"/>
        <v>680.89699999999993</v>
      </c>
      <c r="G69" s="31"/>
      <c r="I69" s="40"/>
      <c r="J69" s="9"/>
      <c r="M69" s="9"/>
    </row>
    <row r="70" spans="1:13">
      <c r="A70" t="s">
        <v>70</v>
      </c>
      <c r="D70" s="13">
        <v>689.50599999999997</v>
      </c>
      <c r="E70" s="18">
        <f t="shared" si="3"/>
        <v>695.90599999999995</v>
      </c>
      <c r="G70" s="31"/>
      <c r="I70" s="40"/>
      <c r="J70" s="9"/>
      <c r="M70" s="9"/>
    </row>
    <row r="71" spans="1:13">
      <c r="A71" t="s">
        <v>71</v>
      </c>
      <c r="D71" s="13">
        <v>704.5</v>
      </c>
      <c r="E71" s="18">
        <f t="shared" si="3"/>
        <v>710.9</v>
      </c>
      <c r="G71" s="31"/>
      <c r="I71" s="40"/>
      <c r="J71" s="9"/>
      <c r="M71" s="9"/>
    </row>
    <row r="72" spans="1:13">
      <c r="A72" t="s">
        <v>72</v>
      </c>
      <c r="D72" s="13">
        <v>719.505</v>
      </c>
      <c r="E72" s="18">
        <f t="shared" si="3"/>
        <v>725.90499999999997</v>
      </c>
      <c r="G72" s="31"/>
      <c r="I72" s="40"/>
      <c r="J72" s="9"/>
      <c r="M72" s="9"/>
    </row>
    <row r="73" spans="1:13">
      <c r="A73" t="s">
        <v>73</v>
      </c>
      <c r="D73" s="13">
        <v>734.49699999999996</v>
      </c>
      <c r="E73" s="18">
        <f t="shared" si="3"/>
        <v>740.89699999999993</v>
      </c>
      <c r="G73" s="31"/>
      <c r="I73" s="40"/>
      <c r="J73" s="9"/>
      <c r="M73" s="9"/>
    </row>
    <row r="74" spans="1:13">
      <c r="A74" t="s">
        <v>74</v>
      </c>
      <c r="D74" s="13">
        <v>749.49699999999996</v>
      </c>
      <c r="E74" s="18">
        <f t="shared" si="3"/>
        <v>755.89699999999993</v>
      </c>
      <c r="G74" s="31"/>
      <c r="I74" s="40"/>
      <c r="J74" s="9"/>
      <c r="M74" s="9"/>
    </row>
    <row r="75" spans="1:13">
      <c r="A75" t="s">
        <v>75</v>
      </c>
      <c r="D75" s="16">
        <v>764.49199999999996</v>
      </c>
      <c r="E75" s="18">
        <f t="shared" si="3"/>
        <v>770.89199999999994</v>
      </c>
      <c r="I75" s="40"/>
      <c r="J75" s="9"/>
      <c r="M75" s="9"/>
    </row>
    <row r="76" spans="1:13">
      <c r="A76" t="s">
        <v>76</v>
      </c>
      <c r="D76" s="13">
        <v>779.49900000000002</v>
      </c>
      <c r="E76" s="18">
        <f t="shared" si="3"/>
        <v>785.899</v>
      </c>
      <c r="I76" s="40"/>
      <c r="J76" s="9"/>
      <c r="M76" s="9"/>
    </row>
    <row r="77" spans="1:13">
      <c r="A77" t="s">
        <v>77</v>
      </c>
      <c r="D77" s="13">
        <v>794.49699999999996</v>
      </c>
      <c r="E77" s="18">
        <f t="shared" si="3"/>
        <v>800.89699999999993</v>
      </c>
      <c r="I77" s="40"/>
      <c r="J77" s="9"/>
      <c r="M77" s="9"/>
    </row>
    <row r="78" spans="1:13">
      <c r="A78" t="s">
        <v>78</v>
      </c>
      <c r="D78" s="13">
        <v>809.51</v>
      </c>
      <c r="E78" s="18">
        <f t="shared" si="3"/>
        <v>815.91</v>
      </c>
      <c r="I78" s="40"/>
      <c r="J78" s="9"/>
      <c r="M78" s="9"/>
    </row>
    <row r="79" spans="1:13">
      <c r="A79" t="s">
        <v>79</v>
      </c>
      <c r="D79" s="13">
        <v>824.50099999999998</v>
      </c>
      <c r="E79" s="18">
        <f t="shared" si="3"/>
        <v>830.90099999999995</v>
      </c>
      <c r="I79" s="40"/>
      <c r="J79" s="9"/>
      <c r="M79" s="9"/>
    </row>
    <row r="80" spans="1:13">
      <c r="A80" t="s">
        <v>80</v>
      </c>
      <c r="D80" s="13">
        <v>839.51099999999997</v>
      </c>
      <c r="E80" s="18">
        <f t="shared" si="3"/>
        <v>845.91099999999994</v>
      </c>
      <c r="I80" s="40"/>
      <c r="J80" s="9"/>
      <c r="M80" s="9"/>
    </row>
    <row r="81" spans="1:23">
      <c r="A81" s="21" t="str">
        <f>A9</f>
        <v>GPS03N</v>
      </c>
      <c r="D81" s="17">
        <f>D9</f>
        <v>841.59129999999993</v>
      </c>
      <c r="E81" s="17">
        <f>D81+6.4</f>
        <v>847.99129999999991</v>
      </c>
      <c r="G81" s="30"/>
      <c r="I81" s="43"/>
      <c r="J81" s="9"/>
      <c r="M81" s="9"/>
    </row>
    <row r="82" spans="1:23">
      <c r="A82" t="s">
        <v>81</v>
      </c>
      <c r="D82" s="13">
        <v>854.50699999999995</v>
      </c>
      <c r="E82" s="18">
        <f t="shared" si="3"/>
        <v>860.90699999999993</v>
      </c>
      <c r="I82" s="40"/>
      <c r="J82" s="9"/>
      <c r="M82" s="9"/>
    </row>
    <row r="83" spans="1:23">
      <c r="A83" t="s">
        <v>82</v>
      </c>
      <c r="D83" s="13">
        <v>869.50599999999997</v>
      </c>
      <c r="E83" s="18">
        <f t="shared" si="3"/>
        <v>875.90599999999995</v>
      </c>
      <c r="I83" s="40"/>
      <c r="J83" s="9"/>
      <c r="M83" s="9"/>
    </row>
    <row r="84" spans="1:23" s="21" customFormat="1">
      <c r="A84" t="s">
        <v>83</v>
      </c>
      <c r="D84" s="13">
        <v>884.48800000000006</v>
      </c>
      <c r="E84" s="18">
        <f t="shared" si="3"/>
        <v>890.88800000000003</v>
      </c>
      <c r="G84" s="30"/>
      <c r="I84" s="40"/>
      <c r="J84" s="9"/>
      <c r="M84" s="9"/>
    </row>
    <row r="85" spans="1:23">
      <c r="A85" t="s">
        <v>84</v>
      </c>
      <c r="D85" s="13">
        <v>899.50400000000002</v>
      </c>
      <c r="E85" s="18">
        <f t="shared" si="3"/>
        <v>905.904</v>
      </c>
      <c r="I85" s="40"/>
      <c r="J85" s="9"/>
      <c r="M85" s="9"/>
      <c r="W85" s="13"/>
    </row>
    <row r="86" spans="1:23">
      <c r="A86" t="s">
        <v>85</v>
      </c>
      <c r="D86" s="13">
        <v>914.50300000000004</v>
      </c>
      <c r="E86" s="18">
        <f t="shared" ref="E86:E149" si="4">D86+6.4</f>
        <v>920.90300000000002</v>
      </c>
      <c r="I86" s="40"/>
      <c r="J86" s="9"/>
      <c r="M86" s="9"/>
      <c r="W86" s="13"/>
    </row>
    <row r="87" spans="1:23">
      <c r="A87" t="s">
        <v>86</v>
      </c>
      <c r="D87" s="13">
        <v>929.50900000000001</v>
      </c>
      <c r="E87" s="18">
        <f t="shared" si="4"/>
        <v>935.90899999999999</v>
      </c>
      <c r="I87" s="40"/>
      <c r="J87" s="9"/>
      <c r="M87" s="9"/>
      <c r="W87" s="13"/>
    </row>
    <row r="88" spans="1:23">
      <c r="A88" t="s">
        <v>87</v>
      </c>
      <c r="D88" s="13">
        <v>944.48800000000006</v>
      </c>
      <c r="E88" s="18">
        <f t="shared" si="4"/>
        <v>950.88800000000003</v>
      </c>
      <c r="I88" s="40"/>
      <c r="J88" s="9"/>
      <c r="M88" s="9"/>
      <c r="W88" s="13"/>
    </row>
    <row r="89" spans="1:23">
      <c r="A89" t="s">
        <v>88</v>
      </c>
      <c r="D89" s="13">
        <v>959.50400000000002</v>
      </c>
      <c r="E89" s="18">
        <f t="shared" si="4"/>
        <v>965.904</v>
      </c>
      <c r="I89" s="40"/>
      <c r="J89" s="9"/>
      <c r="M89" s="9"/>
      <c r="W89" s="13"/>
    </row>
    <row r="90" spans="1:23">
      <c r="A90" t="s">
        <v>89</v>
      </c>
      <c r="D90" s="13">
        <v>974.49900000000002</v>
      </c>
      <c r="E90" s="18">
        <f t="shared" si="4"/>
        <v>980.899</v>
      </c>
      <c r="I90" s="40"/>
      <c r="J90" s="9"/>
      <c r="M90" s="9"/>
      <c r="W90" s="13"/>
    </row>
    <row r="91" spans="1:23">
      <c r="A91" t="s">
        <v>90</v>
      </c>
      <c r="D91" s="13">
        <v>989.49199999999996</v>
      </c>
      <c r="E91" s="18">
        <f t="shared" si="4"/>
        <v>995.89199999999994</v>
      </c>
      <c r="I91" s="40"/>
      <c r="J91" s="9"/>
      <c r="M91" s="9"/>
      <c r="W91" s="13"/>
    </row>
    <row r="92" spans="1:23">
      <c r="A92" t="s">
        <v>91</v>
      </c>
      <c r="D92" s="13">
        <v>1004.495</v>
      </c>
      <c r="E92" s="18">
        <f t="shared" si="4"/>
        <v>1010.895</v>
      </c>
      <c r="I92" s="40"/>
      <c r="J92" s="9"/>
      <c r="M92" s="9"/>
      <c r="W92" s="13"/>
    </row>
    <row r="93" spans="1:23">
      <c r="A93" t="s">
        <v>92</v>
      </c>
      <c r="D93" s="13">
        <v>1019.496</v>
      </c>
      <c r="E93" s="18">
        <f t="shared" si="4"/>
        <v>1025.896</v>
      </c>
      <c r="G93" s="31"/>
      <c r="I93" s="40"/>
      <c r="J93" s="9"/>
      <c r="M93" s="9"/>
      <c r="W93" s="13"/>
    </row>
    <row r="94" spans="1:23">
      <c r="A94" t="s">
        <v>93</v>
      </c>
      <c r="D94" s="16">
        <v>1034.4929999999999</v>
      </c>
      <c r="E94" s="18">
        <f t="shared" si="4"/>
        <v>1040.893</v>
      </c>
      <c r="G94" s="31"/>
      <c r="I94" s="40"/>
      <c r="J94" s="9"/>
      <c r="M94" s="9"/>
      <c r="W94" s="13"/>
    </row>
    <row r="95" spans="1:23">
      <c r="A95" t="s">
        <v>94</v>
      </c>
      <c r="D95" s="13">
        <v>1049.499</v>
      </c>
      <c r="E95" s="18">
        <f t="shared" si="4"/>
        <v>1055.8990000000001</v>
      </c>
      <c r="G95" s="31"/>
      <c r="I95" s="40"/>
      <c r="J95" s="9"/>
      <c r="M95" s="9"/>
      <c r="W95" s="13"/>
    </row>
    <row r="96" spans="1:23">
      <c r="A96" t="s">
        <v>95</v>
      </c>
      <c r="D96" s="13">
        <v>1064.4929999999999</v>
      </c>
      <c r="E96" s="18">
        <f t="shared" si="4"/>
        <v>1070.893</v>
      </c>
      <c r="G96" s="31"/>
      <c r="I96" s="40"/>
      <c r="J96" s="9"/>
      <c r="M96" s="9"/>
      <c r="W96" s="13"/>
    </row>
    <row r="97" spans="1:23">
      <c r="A97" t="s">
        <v>96</v>
      </c>
      <c r="D97" s="13">
        <v>1079.499</v>
      </c>
      <c r="E97" s="18">
        <f t="shared" si="4"/>
        <v>1085.8990000000001</v>
      </c>
      <c r="G97" s="31"/>
      <c r="I97" s="40"/>
      <c r="J97" s="9"/>
      <c r="M97" s="9"/>
      <c r="W97" s="13"/>
    </row>
    <row r="98" spans="1:23">
      <c r="A98" t="s">
        <v>97</v>
      </c>
      <c r="D98" s="13">
        <v>1094.492</v>
      </c>
      <c r="E98" s="18">
        <f t="shared" si="4"/>
        <v>1100.8920000000001</v>
      </c>
      <c r="G98" s="31"/>
      <c r="I98" s="40"/>
      <c r="J98" s="9"/>
      <c r="M98" s="9"/>
      <c r="W98" s="13"/>
    </row>
    <row r="99" spans="1:23">
      <c r="A99" t="s">
        <v>98</v>
      </c>
      <c r="D99" s="13">
        <v>1109.502</v>
      </c>
      <c r="E99" s="18">
        <f t="shared" si="4"/>
        <v>1115.902</v>
      </c>
      <c r="G99" s="31"/>
      <c r="I99" s="40"/>
      <c r="J99" s="9"/>
      <c r="M99" s="9"/>
      <c r="W99" s="13"/>
    </row>
    <row r="100" spans="1:23">
      <c r="A100" t="s">
        <v>99</v>
      </c>
      <c r="D100" s="13">
        <v>1124.5</v>
      </c>
      <c r="E100" s="18">
        <f t="shared" si="4"/>
        <v>1130.9000000000001</v>
      </c>
      <c r="G100" s="31"/>
      <c r="I100" s="40"/>
      <c r="J100" s="9"/>
      <c r="M100" s="9"/>
      <c r="W100" s="13"/>
    </row>
    <row r="101" spans="1:23">
      <c r="A101" t="s">
        <v>100</v>
      </c>
      <c r="D101" s="13">
        <v>1139.502</v>
      </c>
      <c r="E101" s="18">
        <f t="shared" si="4"/>
        <v>1145.902</v>
      </c>
      <c r="G101" s="31"/>
      <c r="I101" s="40"/>
      <c r="J101" s="9"/>
      <c r="M101" s="9"/>
      <c r="W101" s="13"/>
    </row>
    <row r="102" spans="1:23">
      <c r="A102" t="s">
        <v>101</v>
      </c>
      <c r="D102" s="13">
        <v>1154.502</v>
      </c>
      <c r="E102" s="18">
        <f t="shared" si="4"/>
        <v>1160.902</v>
      </c>
      <c r="G102" s="31"/>
      <c r="I102" s="40"/>
      <c r="J102" s="9"/>
      <c r="M102" s="9"/>
      <c r="W102" s="13"/>
    </row>
    <row r="103" spans="1:23">
      <c r="A103" t="s">
        <v>102</v>
      </c>
      <c r="D103" s="13">
        <v>1169.501</v>
      </c>
      <c r="E103" s="18">
        <f t="shared" si="4"/>
        <v>1175.9010000000001</v>
      </c>
      <c r="G103" s="31"/>
      <c r="I103" s="40"/>
      <c r="J103" s="9"/>
      <c r="M103" s="9"/>
      <c r="W103" s="13"/>
    </row>
    <row r="104" spans="1:23">
      <c r="A104" t="s">
        <v>103</v>
      </c>
      <c r="D104" s="13">
        <v>1184.509</v>
      </c>
      <c r="E104" s="18">
        <f t="shared" si="4"/>
        <v>1190.9090000000001</v>
      </c>
      <c r="G104" s="31"/>
      <c r="I104" s="30">
        <v>-0.56579999999999997</v>
      </c>
      <c r="J104" s="9">
        <f>I104*500</f>
        <v>-282.89999999999998</v>
      </c>
      <c r="M104" s="9"/>
      <c r="T104" s="111"/>
      <c r="W104" s="13"/>
    </row>
    <row r="105" spans="1:23" s="21" customFormat="1">
      <c r="A105" t="s">
        <v>104</v>
      </c>
      <c r="D105" s="13">
        <v>1199.5070000000001</v>
      </c>
      <c r="E105" s="18">
        <f t="shared" si="4"/>
        <v>1205.9070000000002</v>
      </c>
      <c r="G105" s="30"/>
      <c r="I105" s="40">
        <v>-0.57650999999999997</v>
      </c>
      <c r="J105" s="9">
        <f t="shared" ref="J105:J162" si="5">I105*500</f>
        <v>-288.255</v>
      </c>
      <c r="M105" s="9"/>
      <c r="S105"/>
      <c r="T105" s="111"/>
      <c r="W105" s="17"/>
    </row>
    <row r="106" spans="1:23">
      <c r="A106" s="21" t="str">
        <f>A10</f>
        <v>GPS04N</v>
      </c>
      <c r="D106" s="17">
        <f>D10</f>
        <v>1201.5931</v>
      </c>
      <c r="E106" s="17">
        <f>D106+6.4</f>
        <v>1207.9931000000001</v>
      </c>
      <c r="G106" s="30"/>
      <c r="I106" s="43">
        <v>-0.57360999999999995</v>
      </c>
      <c r="J106" s="9">
        <f t="shared" si="5"/>
        <v>-286.80499999999995</v>
      </c>
      <c r="M106" s="9"/>
      <c r="T106" s="111"/>
      <c r="W106" s="13"/>
    </row>
    <row r="107" spans="1:23">
      <c r="A107" t="s">
        <v>105</v>
      </c>
      <c r="D107" s="13">
        <v>1214.502</v>
      </c>
      <c r="E107" s="18">
        <f t="shared" si="4"/>
        <v>1220.902</v>
      </c>
      <c r="G107" s="31"/>
      <c r="I107" s="40">
        <v>-0.57623999999999997</v>
      </c>
      <c r="J107" s="9">
        <f t="shared" si="5"/>
        <v>-288.12</v>
      </c>
      <c r="M107" s="9"/>
      <c r="T107" s="111"/>
      <c r="W107" s="13"/>
    </row>
    <row r="108" spans="1:23">
      <c r="A108" t="s">
        <v>106</v>
      </c>
      <c r="D108" s="13">
        <v>1229.502</v>
      </c>
      <c r="E108" s="18">
        <f t="shared" si="4"/>
        <v>1235.902</v>
      </c>
      <c r="G108" s="31"/>
      <c r="I108" s="40">
        <v>-0.59145999999999999</v>
      </c>
      <c r="J108" s="9">
        <f t="shared" si="5"/>
        <v>-295.73</v>
      </c>
      <c r="M108" s="9"/>
      <c r="T108" s="111"/>
      <c r="W108" s="13"/>
    </row>
    <row r="109" spans="1:23">
      <c r="A109" t="s">
        <v>107</v>
      </c>
      <c r="D109" s="13">
        <v>1244.4939999999999</v>
      </c>
      <c r="E109" s="18">
        <f t="shared" si="4"/>
        <v>1250.894</v>
      </c>
      <c r="G109" s="31"/>
      <c r="I109" s="40">
        <v>-0.59667999999999999</v>
      </c>
      <c r="J109" s="9">
        <f t="shared" si="5"/>
        <v>-298.33999999999997</v>
      </c>
      <c r="M109" s="9"/>
      <c r="T109" s="111"/>
      <c r="W109" s="13"/>
    </row>
    <row r="110" spans="1:23">
      <c r="A110" t="s">
        <v>108</v>
      </c>
      <c r="D110" s="13">
        <v>1259.5150000000001</v>
      </c>
      <c r="E110" s="18">
        <f t="shared" si="4"/>
        <v>1265.9150000000002</v>
      </c>
      <c r="G110" s="31"/>
      <c r="I110" s="40">
        <v>-0.59511000000000003</v>
      </c>
      <c r="J110" s="9">
        <f t="shared" si="5"/>
        <v>-297.55500000000001</v>
      </c>
      <c r="M110" s="9"/>
      <c r="T110" s="111"/>
      <c r="W110" s="13"/>
    </row>
    <row r="111" spans="1:23">
      <c r="A111" t="s">
        <v>109</v>
      </c>
      <c r="D111" s="13">
        <v>1274.5029999999999</v>
      </c>
      <c r="E111" s="18">
        <f t="shared" si="4"/>
        <v>1280.903</v>
      </c>
      <c r="G111" s="31"/>
      <c r="I111" s="40">
        <v>-0.60504000000000002</v>
      </c>
      <c r="J111" s="9">
        <f t="shared" si="5"/>
        <v>-302.52000000000004</v>
      </c>
      <c r="M111" s="9"/>
      <c r="T111" s="111"/>
      <c r="W111" s="13"/>
    </row>
    <row r="112" spans="1:23">
      <c r="A112" t="s">
        <v>110</v>
      </c>
      <c r="D112" s="13">
        <v>1289.501</v>
      </c>
      <c r="E112" s="18">
        <f t="shared" si="4"/>
        <v>1295.9010000000001</v>
      </c>
      <c r="G112" s="31"/>
      <c r="I112" s="40">
        <v>-0.63014000000000003</v>
      </c>
      <c r="J112" s="9">
        <f t="shared" si="5"/>
        <v>-315.07</v>
      </c>
      <c r="M112" s="9"/>
      <c r="T112" s="111"/>
      <c r="W112" s="13"/>
    </row>
    <row r="113" spans="1:23">
      <c r="A113" t="s">
        <v>111</v>
      </c>
      <c r="D113" s="13">
        <v>1304.5</v>
      </c>
      <c r="E113" s="18">
        <f t="shared" si="4"/>
        <v>1310.9</v>
      </c>
      <c r="G113" s="31"/>
      <c r="I113" s="40">
        <v>-0.63290000000000002</v>
      </c>
      <c r="J113" s="9">
        <f t="shared" si="5"/>
        <v>-316.45</v>
      </c>
      <c r="M113" s="9"/>
      <c r="T113" s="111"/>
      <c r="W113" s="13"/>
    </row>
    <row r="114" spans="1:23">
      <c r="A114" t="s">
        <v>112</v>
      </c>
      <c r="D114" s="13">
        <v>1319.4929999999999</v>
      </c>
      <c r="E114" s="18">
        <f t="shared" si="4"/>
        <v>1325.893</v>
      </c>
      <c r="G114" s="31"/>
      <c r="I114" s="40">
        <v>-0.64375000000000004</v>
      </c>
      <c r="J114" s="9">
        <f t="shared" si="5"/>
        <v>-321.875</v>
      </c>
      <c r="M114" s="9"/>
      <c r="T114" s="111"/>
      <c r="W114" s="13"/>
    </row>
    <row r="115" spans="1:23">
      <c r="A115" t="s">
        <v>113</v>
      </c>
      <c r="D115" s="16">
        <v>1334.489</v>
      </c>
      <c r="E115" s="18">
        <f t="shared" si="4"/>
        <v>1340.8890000000001</v>
      </c>
      <c r="G115" s="31"/>
      <c r="I115" s="40">
        <v>-0.63905000000000001</v>
      </c>
      <c r="J115" s="9">
        <f t="shared" si="5"/>
        <v>-319.52499999999998</v>
      </c>
      <c r="M115" s="9"/>
      <c r="T115" s="111"/>
      <c r="W115" s="13"/>
    </row>
    <row r="116" spans="1:23">
      <c r="A116" t="s">
        <v>114</v>
      </c>
      <c r="D116" s="13">
        <v>1349.51</v>
      </c>
      <c r="E116" s="18">
        <f t="shared" si="4"/>
        <v>1355.91</v>
      </c>
      <c r="G116" s="31"/>
      <c r="I116" s="40">
        <v>-0.62951999999999997</v>
      </c>
      <c r="J116" s="9">
        <f t="shared" si="5"/>
        <v>-314.76</v>
      </c>
      <c r="M116" s="9"/>
      <c r="T116" s="111"/>
      <c r="W116" s="13"/>
    </row>
    <row r="117" spans="1:23">
      <c r="A117" t="s">
        <v>115</v>
      </c>
      <c r="D117" s="13">
        <v>1364.4960000000001</v>
      </c>
      <c r="E117" s="18">
        <f t="shared" si="4"/>
        <v>1370.8960000000002</v>
      </c>
      <c r="G117" s="27"/>
      <c r="I117" s="40">
        <v>-0.63678999999999997</v>
      </c>
      <c r="J117" s="9">
        <f t="shared" si="5"/>
        <v>-318.39499999999998</v>
      </c>
      <c r="M117" s="9"/>
      <c r="T117" s="111"/>
      <c r="W117" s="13"/>
    </row>
    <row r="118" spans="1:23">
      <c r="A118" t="s">
        <v>116</v>
      </c>
      <c r="D118" s="13">
        <v>1379.5</v>
      </c>
      <c r="E118" s="18">
        <f t="shared" si="4"/>
        <v>1385.9</v>
      </c>
      <c r="I118" s="40">
        <v>-0.63517000000000001</v>
      </c>
      <c r="J118" s="9">
        <f t="shared" si="5"/>
        <v>-317.58499999999998</v>
      </c>
      <c r="M118" s="9"/>
      <c r="T118" s="111"/>
      <c r="W118" s="13"/>
    </row>
    <row r="119" spans="1:23">
      <c r="A119" t="s">
        <v>117</v>
      </c>
      <c r="D119" s="13">
        <v>1394.4929999999999</v>
      </c>
      <c r="E119" s="18">
        <f t="shared" si="4"/>
        <v>1400.893</v>
      </c>
      <c r="I119" s="40">
        <v>-0.64202999999999999</v>
      </c>
      <c r="J119" s="9">
        <f t="shared" si="5"/>
        <v>-321.01499999999999</v>
      </c>
      <c r="M119" s="9"/>
      <c r="T119" s="111"/>
      <c r="W119" s="13"/>
    </row>
    <row r="120" spans="1:23">
      <c r="A120" t="s">
        <v>118</v>
      </c>
      <c r="D120" s="13">
        <v>1409.498</v>
      </c>
      <c r="E120" s="18">
        <f t="shared" si="4"/>
        <v>1415.8980000000001</v>
      </c>
      <c r="I120" s="40">
        <v>-0.64434000000000002</v>
      </c>
      <c r="J120" s="9">
        <f t="shared" si="5"/>
        <v>-322.17</v>
      </c>
      <c r="M120" s="9"/>
      <c r="T120" s="111"/>
      <c r="W120" s="13"/>
    </row>
    <row r="121" spans="1:23">
      <c r="A121" t="s">
        <v>119</v>
      </c>
      <c r="D121" s="13">
        <v>1424.492</v>
      </c>
      <c r="E121" s="18">
        <f t="shared" si="4"/>
        <v>1430.8920000000001</v>
      </c>
      <c r="I121" s="40">
        <v>-0.65797000000000005</v>
      </c>
      <c r="J121" s="9">
        <f t="shared" si="5"/>
        <v>-328.98500000000001</v>
      </c>
      <c r="M121" s="9"/>
      <c r="T121" s="111"/>
      <c r="W121" s="13"/>
    </row>
    <row r="122" spans="1:23">
      <c r="A122" t="s">
        <v>120</v>
      </c>
      <c r="D122" s="13">
        <v>1439.4960000000001</v>
      </c>
      <c r="E122" s="18">
        <f t="shared" si="4"/>
        <v>1445.8960000000002</v>
      </c>
      <c r="I122" s="40">
        <v>-0.67647000000000002</v>
      </c>
      <c r="J122" s="9">
        <f t="shared" si="5"/>
        <v>-338.23500000000001</v>
      </c>
      <c r="M122" s="9"/>
      <c r="T122" s="111"/>
      <c r="W122" s="13"/>
    </row>
    <row r="123" spans="1:23">
      <c r="A123" s="21" t="str">
        <f>A11</f>
        <v>GPS05N</v>
      </c>
      <c r="D123" s="17">
        <f>D11</f>
        <v>1441.5991000000001</v>
      </c>
      <c r="E123" s="17">
        <f>D123+6.4</f>
        <v>1447.9991000000002</v>
      </c>
      <c r="G123" s="30"/>
      <c r="I123" s="43">
        <v>-0.67635999999999996</v>
      </c>
      <c r="J123" s="9">
        <f t="shared" si="5"/>
        <v>-338.18</v>
      </c>
      <c r="M123" s="9"/>
      <c r="T123" s="111"/>
      <c r="W123" s="13"/>
    </row>
    <row r="124" spans="1:23" s="21" customFormat="1">
      <c r="A124" t="s">
        <v>121</v>
      </c>
      <c r="D124" s="13">
        <v>1454.492</v>
      </c>
      <c r="E124" s="18">
        <f t="shared" si="4"/>
        <v>1460.8920000000001</v>
      </c>
      <c r="G124" s="30"/>
      <c r="I124" s="40">
        <v>-0.69701000000000002</v>
      </c>
      <c r="J124" s="9">
        <f t="shared" si="5"/>
        <v>-348.505</v>
      </c>
      <c r="M124" s="9"/>
      <c r="S124"/>
      <c r="T124" s="111"/>
      <c r="W124" s="17"/>
    </row>
    <row r="125" spans="1:23">
      <c r="A125" t="s">
        <v>122</v>
      </c>
      <c r="D125" s="13">
        <v>1469.5029999999999</v>
      </c>
      <c r="E125" s="18">
        <f t="shared" si="4"/>
        <v>1475.903</v>
      </c>
      <c r="I125" s="40">
        <v>-0.71331</v>
      </c>
      <c r="J125" s="9">
        <f t="shared" si="5"/>
        <v>-356.65499999999997</v>
      </c>
      <c r="M125" s="9"/>
      <c r="T125" s="111"/>
      <c r="W125" s="13"/>
    </row>
    <row r="126" spans="1:23">
      <c r="A126" t="s">
        <v>123</v>
      </c>
      <c r="D126" s="13">
        <v>1484.498</v>
      </c>
      <c r="E126" s="18">
        <f t="shared" si="4"/>
        <v>1490.8980000000001</v>
      </c>
      <c r="I126" s="40">
        <v>-0.71384999999999998</v>
      </c>
      <c r="J126" s="9">
        <f t="shared" si="5"/>
        <v>-356.92500000000001</v>
      </c>
      <c r="M126" s="9"/>
      <c r="T126" s="111"/>
      <c r="W126" s="13"/>
    </row>
    <row r="127" spans="1:23">
      <c r="A127" t="s">
        <v>124</v>
      </c>
      <c r="D127" s="13">
        <v>1499.5029999999999</v>
      </c>
      <c r="E127" s="18">
        <f t="shared" si="4"/>
        <v>1505.903</v>
      </c>
      <c r="I127" s="40">
        <v>-0.71928000000000003</v>
      </c>
      <c r="J127" s="9">
        <f t="shared" si="5"/>
        <v>-359.64000000000004</v>
      </c>
      <c r="M127" s="9"/>
      <c r="T127" s="111"/>
      <c r="W127" s="13"/>
    </row>
    <row r="128" spans="1:23">
      <c r="A128" t="s">
        <v>125</v>
      </c>
      <c r="D128" s="13">
        <v>1514.4849999999999</v>
      </c>
      <c r="E128" s="18">
        <f t="shared" si="4"/>
        <v>1520.885</v>
      </c>
      <c r="I128" s="40">
        <v>-0.67557999999999996</v>
      </c>
      <c r="J128" s="9">
        <f t="shared" si="5"/>
        <v>-337.78999999999996</v>
      </c>
      <c r="M128" s="9"/>
      <c r="T128" s="111"/>
      <c r="W128" s="13"/>
    </row>
    <row r="129" spans="1:23">
      <c r="A129" t="s">
        <v>126</v>
      </c>
      <c r="D129" s="16">
        <v>1529.894</v>
      </c>
      <c r="E129" s="18">
        <f t="shared" si="4"/>
        <v>1536.2940000000001</v>
      </c>
      <c r="I129" s="40">
        <v>-0.63712999999999997</v>
      </c>
      <c r="J129" s="9">
        <f t="shared" si="5"/>
        <v>-318.565</v>
      </c>
      <c r="M129" s="9"/>
      <c r="T129" s="111"/>
      <c r="W129" s="15"/>
    </row>
    <row r="130" spans="1:23">
      <c r="A130" t="s">
        <v>127</v>
      </c>
      <c r="D130" s="16">
        <v>1544.0940000000001</v>
      </c>
      <c r="E130" s="18">
        <f t="shared" si="4"/>
        <v>1550.4940000000001</v>
      </c>
      <c r="I130" s="40">
        <v>-0.63693999999999995</v>
      </c>
      <c r="J130" s="9">
        <f t="shared" si="5"/>
        <v>-318.46999999999997</v>
      </c>
      <c r="M130" s="9"/>
      <c r="T130" s="111"/>
      <c r="W130" s="16"/>
    </row>
    <row r="131" spans="1:23">
      <c r="A131" t="s">
        <v>128</v>
      </c>
      <c r="D131" s="16">
        <v>1559.501</v>
      </c>
      <c r="E131" s="18">
        <f t="shared" si="4"/>
        <v>1565.9010000000001</v>
      </c>
      <c r="I131" s="40">
        <v>-0.62744999999999995</v>
      </c>
      <c r="J131" s="9">
        <f t="shared" si="5"/>
        <v>-313.72499999999997</v>
      </c>
      <c r="M131" s="9"/>
      <c r="T131" s="111"/>
      <c r="W131" s="16"/>
    </row>
    <row r="132" spans="1:23">
      <c r="A132" t="s">
        <v>129</v>
      </c>
      <c r="D132" s="13">
        <v>1574.482</v>
      </c>
      <c r="E132" s="18">
        <f t="shared" si="4"/>
        <v>1580.8820000000001</v>
      </c>
      <c r="G132" s="29"/>
      <c r="I132" s="40">
        <v>-0.62961999999999996</v>
      </c>
      <c r="J132" s="9">
        <f t="shared" si="5"/>
        <v>-314.81</v>
      </c>
      <c r="M132" s="9"/>
      <c r="T132" s="111"/>
      <c r="W132" s="16"/>
    </row>
    <row r="133" spans="1:23">
      <c r="A133" t="s">
        <v>130</v>
      </c>
      <c r="D133" s="13">
        <v>1589.4949999999999</v>
      </c>
      <c r="E133" s="18">
        <f t="shared" si="4"/>
        <v>1595.895</v>
      </c>
      <c r="I133" s="40">
        <v>-0.61495</v>
      </c>
      <c r="J133" s="9">
        <f t="shared" si="5"/>
        <v>-307.47500000000002</v>
      </c>
      <c r="M133" s="9"/>
      <c r="T133" s="111"/>
      <c r="W133" s="16"/>
    </row>
    <row r="134" spans="1:23">
      <c r="A134" t="s">
        <v>131</v>
      </c>
      <c r="D134" s="16">
        <v>1604.491</v>
      </c>
      <c r="E134" s="18">
        <f t="shared" si="4"/>
        <v>1610.8910000000001</v>
      </c>
      <c r="I134" s="40">
        <v>-0.60858999999999996</v>
      </c>
      <c r="J134" s="9">
        <f t="shared" si="5"/>
        <v>-304.29499999999996</v>
      </c>
      <c r="M134" s="9"/>
      <c r="T134" s="111"/>
      <c r="W134" s="16"/>
    </row>
    <row r="135" spans="1:23">
      <c r="A135" t="s">
        <v>132</v>
      </c>
      <c r="D135" s="16">
        <v>1619.4860000000001</v>
      </c>
      <c r="E135" s="18">
        <f t="shared" si="4"/>
        <v>1625.8860000000002</v>
      </c>
      <c r="I135" s="40">
        <v>-0.60955999999999999</v>
      </c>
      <c r="J135" s="9">
        <f t="shared" si="5"/>
        <v>-304.77999999999997</v>
      </c>
      <c r="M135" s="9"/>
      <c r="T135" s="111"/>
      <c r="U135" s="12"/>
      <c r="V135" s="12"/>
      <c r="W135" s="16"/>
    </row>
    <row r="136" spans="1:23">
      <c r="A136" t="s">
        <v>133</v>
      </c>
      <c r="D136" s="16">
        <v>1634.4780000000001</v>
      </c>
      <c r="E136" s="18">
        <f t="shared" si="4"/>
        <v>1640.8780000000002</v>
      </c>
      <c r="I136" s="40">
        <v>-0.61150000000000004</v>
      </c>
      <c r="J136" s="9">
        <f t="shared" si="5"/>
        <v>-305.75</v>
      </c>
      <c r="M136" s="9"/>
      <c r="T136" s="111"/>
      <c r="U136" s="12"/>
      <c r="V136" s="17"/>
      <c r="W136" s="16"/>
    </row>
    <row r="137" spans="1:23">
      <c r="A137" t="s">
        <v>134</v>
      </c>
      <c r="D137" s="16">
        <v>1649.4870000000001</v>
      </c>
      <c r="E137" s="18">
        <f t="shared" si="4"/>
        <v>1655.8870000000002</v>
      </c>
      <c r="I137" s="40">
        <v>-0.60394000000000003</v>
      </c>
      <c r="J137" s="9">
        <f t="shared" si="5"/>
        <v>-301.97000000000003</v>
      </c>
      <c r="M137" s="9"/>
      <c r="T137" s="111"/>
      <c r="U137" s="12"/>
      <c r="V137" s="17"/>
      <c r="W137" s="16"/>
    </row>
    <row r="138" spans="1:23">
      <c r="A138" t="s">
        <v>135</v>
      </c>
      <c r="D138" s="13">
        <v>1664.4880000000001</v>
      </c>
      <c r="E138" s="18">
        <f t="shared" si="4"/>
        <v>1670.8880000000001</v>
      </c>
      <c r="I138" s="40">
        <v>-0.61129999999999995</v>
      </c>
      <c r="J138" s="9">
        <f t="shared" si="5"/>
        <v>-305.64999999999998</v>
      </c>
      <c r="M138" s="9"/>
      <c r="T138" s="111"/>
      <c r="U138" s="12"/>
      <c r="V138" s="12"/>
      <c r="W138" s="16"/>
    </row>
    <row r="139" spans="1:23">
      <c r="A139" t="s">
        <v>136</v>
      </c>
      <c r="D139" s="13">
        <v>1679.4960000000001</v>
      </c>
      <c r="E139" s="18">
        <f t="shared" si="4"/>
        <v>1685.8960000000002</v>
      </c>
      <c r="I139" s="40">
        <v>-0.61641000000000001</v>
      </c>
      <c r="J139" s="9">
        <f t="shared" si="5"/>
        <v>-308.20499999999998</v>
      </c>
      <c r="M139" s="9"/>
      <c r="T139" s="111"/>
      <c r="U139" s="12"/>
      <c r="V139" s="12"/>
      <c r="W139" s="16"/>
    </row>
    <row r="140" spans="1:23">
      <c r="A140" t="s">
        <v>137</v>
      </c>
      <c r="D140" s="13">
        <v>1694.489</v>
      </c>
      <c r="E140" s="18">
        <f t="shared" si="4"/>
        <v>1700.8890000000001</v>
      </c>
      <c r="I140" s="40">
        <v>-0.61675999999999997</v>
      </c>
      <c r="J140" s="9">
        <f t="shared" si="5"/>
        <v>-308.38</v>
      </c>
      <c r="M140" s="9"/>
      <c r="T140" s="111"/>
      <c r="U140" s="12"/>
      <c r="V140" s="12"/>
      <c r="W140" s="16"/>
    </row>
    <row r="141" spans="1:23">
      <c r="A141" t="s">
        <v>138</v>
      </c>
      <c r="D141" s="13">
        <v>1709.4970000000001</v>
      </c>
      <c r="E141" s="18">
        <f t="shared" si="4"/>
        <v>1715.8970000000002</v>
      </c>
      <c r="I141" s="40">
        <v>-0.60928000000000004</v>
      </c>
      <c r="J141" s="9">
        <f t="shared" si="5"/>
        <v>-304.64000000000004</v>
      </c>
      <c r="M141" s="9"/>
      <c r="T141" s="111"/>
      <c r="U141" s="12"/>
      <c r="V141" s="12"/>
      <c r="W141" s="16"/>
    </row>
    <row r="142" spans="1:23">
      <c r="A142" t="s">
        <v>139</v>
      </c>
      <c r="D142" s="13">
        <v>1724.491</v>
      </c>
      <c r="E142" s="18">
        <f t="shared" si="4"/>
        <v>1730.8910000000001</v>
      </c>
      <c r="I142" s="40">
        <v>-0.61967000000000005</v>
      </c>
      <c r="J142" s="9">
        <f t="shared" si="5"/>
        <v>-309.83500000000004</v>
      </c>
      <c r="M142" s="9"/>
      <c r="T142" s="111"/>
      <c r="U142" s="12"/>
      <c r="V142" s="12"/>
      <c r="W142" s="16"/>
    </row>
    <row r="143" spans="1:23">
      <c r="A143" t="s">
        <v>140</v>
      </c>
      <c r="D143" s="13">
        <v>1739.4880000000001</v>
      </c>
      <c r="E143" s="18">
        <f t="shared" si="4"/>
        <v>1745.8880000000001</v>
      </c>
      <c r="I143" s="40">
        <v>-0.62773999999999996</v>
      </c>
      <c r="J143" s="9">
        <f t="shared" si="5"/>
        <v>-313.87</v>
      </c>
      <c r="M143" s="9"/>
      <c r="T143" s="111"/>
      <c r="U143" s="12"/>
      <c r="V143" s="12"/>
      <c r="W143" s="16"/>
    </row>
    <row r="144" spans="1:23">
      <c r="A144" t="s">
        <v>141</v>
      </c>
      <c r="D144" s="13">
        <v>1754.4839999999999</v>
      </c>
      <c r="E144" s="18">
        <f t="shared" si="4"/>
        <v>1760.884</v>
      </c>
      <c r="I144" s="40">
        <v>-0.63360000000000005</v>
      </c>
      <c r="J144" s="9">
        <f t="shared" si="5"/>
        <v>-316.8</v>
      </c>
      <c r="M144" s="9"/>
      <c r="T144" s="111"/>
      <c r="U144" s="12"/>
      <c r="V144" s="12"/>
      <c r="W144" s="16"/>
    </row>
    <row r="145" spans="1:23">
      <c r="A145" t="s">
        <v>142</v>
      </c>
      <c r="D145" s="13">
        <v>1769.4880000000001</v>
      </c>
      <c r="E145" s="18">
        <f t="shared" si="4"/>
        <v>1775.8880000000001</v>
      </c>
      <c r="I145" s="40">
        <v>-0.62568000000000001</v>
      </c>
      <c r="J145" s="9">
        <f t="shared" si="5"/>
        <v>-312.84000000000003</v>
      </c>
      <c r="M145" s="9"/>
      <c r="T145" s="111"/>
      <c r="U145" s="12"/>
      <c r="V145" s="12"/>
      <c r="W145" s="16"/>
    </row>
    <row r="146" spans="1:23">
      <c r="A146" s="21" t="str">
        <f>A12</f>
        <v>GPS06N</v>
      </c>
      <c r="D146" s="17">
        <f>D12</f>
        <v>1771.5899000000002</v>
      </c>
      <c r="E146" s="17">
        <f>D146+6.4</f>
        <v>1777.9899000000003</v>
      </c>
      <c r="G146" s="30"/>
      <c r="I146" s="43">
        <v>-0.63195999999999997</v>
      </c>
      <c r="J146" s="9">
        <f t="shared" si="5"/>
        <v>-315.97999999999996</v>
      </c>
      <c r="M146" s="9"/>
      <c r="T146" s="111"/>
      <c r="U146" s="12"/>
      <c r="V146" s="12"/>
      <c r="W146" s="16"/>
    </row>
    <row r="147" spans="1:23" s="21" customFormat="1">
      <c r="A147" t="s">
        <v>143</v>
      </c>
      <c r="D147" s="13">
        <v>1784.4770000000001</v>
      </c>
      <c r="E147" s="18">
        <f t="shared" si="4"/>
        <v>1790.8770000000002</v>
      </c>
      <c r="G147" s="30"/>
      <c r="I147" s="40">
        <v>-0.63104000000000005</v>
      </c>
      <c r="J147" s="9">
        <f t="shared" si="5"/>
        <v>-315.52000000000004</v>
      </c>
      <c r="M147" s="9"/>
      <c r="S147"/>
      <c r="T147" s="111"/>
      <c r="U147" s="22"/>
      <c r="V147" s="22"/>
      <c r="W147" s="17"/>
    </row>
    <row r="148" spans="1:23">
      <c r="A148" t="s">
        <v>144</v>
      </c>
      <c r="D148" s="13">
        <v>1799.4949999999999</v>
      </c>
      <c r="E148" s="18">
        <f t="shared" si="4"/>
        <v>1805.895</v>
      </c>
      <c r="I148" s="40">
        <v>-0.60526000000000002</v>
      </c>
      <c r="J148" s="9">
        <f t="shared" si="5"/>
        <v>-302.63</v>
      </c>
      <c r="M148" s="9"/>
      <c r="T148" s="111"/>
      <c r="U148" s="12"/>
      <c r="V148" s="12"/>
      <c r="W148" s="16"/>
    </row>
    <row r="149" spans="1:23">
      <c r="A149" t="s">
        <v>145</v>
      </c>
      <c r="D149" s="13">
        <v>1814.492</v>
      </c>
      <c r="E149" s="18">
        <f t="shared" si="4"/>
        <v>1820.8920000000001</v>
      </c>
      <c r="I149" s="40">
        <v>-0.60943999999999998</v>
      </c>
      <c r="J149" s="9">
        <f t="shared" si="5"/>
        <v>-304.71999999999997</v>
      </c>
      <c r="M149" s="9"/>
      <c r="T149" s="111"/>
      <c r="U149" s="12"/>
      <c r="V149" s="12"/>
      <c r="W149" s="16"/>
    </row>
    <row r="150" spans="1:23">
      <c r="A150" t="s">
        <v>146</v>
      </c>
      <c r="D150" s="13">
        <v>1829.489</v>
      </c>
      <c r="E150" s="18">
        <f t="shared" ref="E150:E213" si="6">D150+6.4</f>
        <v>1835.8890000000001</v>
      </c>
      <c r="I150" s="40">
        <v>-0.61246999999999996</v>
      </c>
      <c r="J150" s="9">
        <f t="shared" si="5"/>
        <v>-306.23499999999996</v>
      </c>
      <c r="M150" s="9"/>
      <c r="T150" s="111"/>
      <c r="U150" s="12"/>
      <c r="V150" s="12"/>
      <c r="W150" s="16"/>
    </row>
    <row r="151" spans="1:23">
      <c r="A151" t="s">
        <v>147</v>
      </c>
      <c r="D151" s="13">
        <v>1844.4870000000001</v>
      </c>
      <c r="E151" s="18">
        <f t="shared" si="6"/>
        <v>1850.8870000000002</v>
      </c>
      <c r="I151" s="40">
        <v>-0.61972000000000005</v>
      </c>
      <c r="J151" s="9">
        <f t="shared" si="5"/>
        <v>-309.86</v>
      </c>
      <c r="M151" s="9"/>
      <c r="T151" s="111"/>
      <c r="U151" s="12"/>
      <c r="V151" s="12"/>
      <c r="W151" s="16"/>
    </row>
    <row r="152" spans="1:23">
      <c r="A152" t="s">
        <v>148</v>
      </c>
      <c r="D152" s="13">
        <v>1859.4860000000001</v>
      </c>
      <c r="E152" s="18">
        <f t="shared" si="6"/>
        <v>1865.8860000000002</v>
      </c>
      <c r="I152" s="40">
        <v>-0.62068000000000001</v>
      </c>
      <c r="J152" s="9">
        <f t="shared" si="5"/>
        <v>-310.34000000000003</v>
      </c>
      <c r="M152" s="9"/>
      <c r="T152" s="111"/>
      <c r="U152" s="12"/>
      <c r="V152" s="12"/>
      <c r="W152" s="16"/>
    </row>
    <row r="153" spans="1:23">
      <c r="A153" t="s">
        <v>149</v>
      </c>
      <c r="D153" s="13">
        <v>1874.4839999999999</v>
      </c>
      <c r="E153" s="18">
        <f t="shared" si="6"/>
        <v>1880.884</v>
      </c>
      <c r="I153" s="40">
        <v>-0.61353000000000002</v>
      </c>
      <c r="J153" s="9">
        <f t="shared" si="5"/>
        <v>-306.76499999999999</v>
      </c>
      <c r="M153" s="9"/>
      <c r="T153" s="111"/>
      <c r="U153" s="12"/>
      <c r="V153" s="12"/>
      <c r="W153" s="16"/>
    </row>
    <row r="154" spans="1:23">
      <c r="A154" t="s">
        <v>150</v>
      </c>
      <c r="D154" s="13">
        <v>1889.492</v>
      </c>
      <c r="E154" s="18">
        <f t="shared" si="6"/>
        <v>1895.8920000000001</v>
      </c>
      <c r="I154" s="40">
        <v>-0.61280000000000001</v>
      </c>
      <c r="J154" s="9">
        <f t="shared" si="5"/>
        <v>-306.39999999999998</v>
      </c>
      <c r="M154" s="9"/>
      <c r="T154" s="111"/>
      <c r="U154" s="12"/>
      <c r="V154" s="12"/>
      <c r="W154" s="16"/>
    </row>
    <row r="155" spans="1:23">
      <c r="A155" t="s">
        <v>151</v>
      </c>
      <c r="D155" s="13">
        <v>1904.4939999999999</v>
      </c>
      <c r="E155" s="18">
        <f t="shared" si="6"/>
        <v>1910.894</v>
      </c>
      <c r="I155" s="40">
        <v>-0.60785999999999996</v>
      </c>
      <c r="J155" s="9">
        <f t="shared" si="5"/>
        <v>-303.92999999999995</v>
      </c>
      <c r="M155" s="9"/>
      <c r="T155" s="111"/>
      <c r="U155" s="12"/>
      <c r="V155" s="12"/>
      <c r="W155" s="16"/>
    </row>
    <row r="156" spans="1:23">
      <c r="A156" t="s">
        <v>152</v>
      </c>
      <c r="D156" s="13">
        <v>1919.49</v>
      </c>
      <c r="E156" s="18">
        <f t="shared" si="6"/>
        <v>1925.89</v>
      </c>
      <c r="G156" s="29"/>
      <c r="I156" s="40">
        <v>-0.59318000000000004</v>
      </c>
      <c r="J156" s="9">
        <f t="shared" si="5"/>
        <v>-296.59000000000003</v>
      </c>
      <c r="M156" s="9"/>
      <c r="T156" s="111"/>
      <c r="U156" s="12"/>
      <c r="V156" s="12"/>
      <c r="W156" s="16"/>
    </row>
    <row r="157" spans="1:23">
      <c r="A157" t="s">
        <v>153</v>
      </c>
      <c r="D157" s="16">
        <v>1934.491</v>
      </c>
      <c r="E157" s="18">
        <f t="shared" si="6"/>
        <v>1940.8910000000001</v>
      </c>
      <c r="G157" s="29"/>
      <c r="I157" s="40">
        <v>-0.58801000000000003</v>
      </c>
      <c r="J157" s="9">
        <f t="shared" si="5"/>
        <v>-294.005</v>
      </c>
      <c r="M157" s="9"/>
      <c r="T157" s="111"/>
      <c r="U157" s="12"/>
      <c r="V157" s="17"/>
      <c r="W157" s="16"/>
    </row>
    <row r="158" spans="1:23">
      <c r="A158" t="s">
        <v>154</v>
      </c>
      <c r="D158" s="16">
        <v>1949.4939999999999</v>
      </c>
      <c r="E158" s="18">
        <f t="shared" si="6"/>
        <v>1955.894</v>
      </c>
      <c r="G158" s="29"/>
      <c r="I158" s="40">
        <v>-0.59633999999999998</v>
      </c>
      <c r="J158" s="9">
        <f t="shared" si="5"/>
        <v>-298.17</v>
      </c>
      <c r="M158" s="9"/>
      <c r="T158" s="111"/>
      <c r="U158" s="12"/>
      <c r="V158" s="17"/>
      <c r="W158" s="16"/>
    </row>
    <row r="159" spans="1:23">
      <c r="A159" t="s">
        <v>155</v>
      </c>
      <c r="D159" s="13">
        <v>1964.489</v>
      </c>
      <c r="E159" s="18">
        <f t="shared" si="6"/>
        <v>1970.8890000000001</v>
      </c>
      <c r="G159" s="29"/>
      <c r="I159" s="40">
        <v>-0.58838999999999997</v>
      </c>
      <c r="J159" s="9">
        <f t="shared" si="5"/>
        <v>-294.19499999999999</v>
      </c>
      <c r="M159" s="9"/>
      <c r="T159" s="111"/>
      <c r="U159" s="12"/>
      <c r="V159" s="12"/>
      <c r="W159" s="16"/>
    </row>
    <row r="160" spans="1:23">
      <c r="A160" t="s">
        <v>156</v>
      </c>
      <c r="D160" s="13">
        <v>1979.4849999999999</v>
      </c>
      <c r="E160" s="18">
        <f t="shared" si="6"/>
        <v>1985.885</v>
      </c>
      <c r="G160" s="29"/>
      <c r="I160" s="40">
        <v>-0.58118000000000003</v>
      </c>
      <c r="J160" s="9">
        <f t="shared" si="5"/>
        <v>-290.59000000000003</v>
      </c>
      <c r="M160" s="9"/>
      <c r="T160" s="111"/>
      <c r="U160" s="12"/>
      <c r="V160" s="12"/>
      <c r="W160" s="16"/>
    </row>
    <row r="161" spans="1:23">
      <c r="A161" t="s">
        <v>157</v>
      </c>
      <c r="D161" s="13">
        <v>1994.4870000000001</v>
      </c>
      <c r="E161" s="18">
        <f t="shared" si="6"/>
        <v>2000.8870000000002</v>
      </c>
      <c r="G161" s="29"/>
      <c r="I161" s="40">
        <v>-0.58552000000000004</v>
      </c>
      <c r="J161" s="9">
        <f t="shared" si="5"/>
        <v>-292.76000000000005</v>
      </c>
      <c r="M161" s="9"/>
      <c r="T161" s="111"/>
      <c r="U161" s="12"/>
      <c r="V161" s="12"/>
      <c r="W161" s="16"/>
    </row>
    <row r="162" spans="1:23">
      <c r="A162" t="s">
        <v>158</v>
      </c>
      <c r="D162" s="13">
        <v>2009.492</v>
      </c>
      <c r="E162" s="18">
        <f t="shared" si="6"/>
        <v>2015.8920000000001</v>
      </c>
      <c r="G162" s="29"/>
      <c r="I162" s="40">
        <v>-0.59043999999999996</v>
      </c>
      <c r="J162" s="9">
        <f t="shared" si="5"/>
        <v>-295.21999999999997</v>
      </c>
      <c r="M162" s="9"/>
      <c r="T162" s="111"/>
      <c r="U162" s="12"/>
      <c r="V162" s="12"/>
      <c r="W162" s="16"/>
    </row>
    <row r="163" spans="1:23">
      <c r="A163" t="s">
        <v>159</v>
      </c>
      <c r="D163" s="13">
        <v>2024.492</v>
      </c>
      <c r="E163" s="18">
        <f t="shared" si="6"/>
        <v>2030.8920000000001</v>
      </c>
      <c r="G163" s="29"/>
      <c r="I163" s="40"/>
      <c r="J163" s="9"/>
      <c r="M163" s="9"/>
      <c r="U163" s="12"/>
      <c r="V163" s="12"/>
      <c r="W163" s="16"/>
    </row>
    <row r="164" spans="1:23">
      <c r="A164" t="s">
        <v>160</v>
      </c>
      <c r="D164" s="13">
        <v>2039.4880000000001</v>
      </c>
      <c r="E164" s="18">
        <f t="shared" si="6"/>
        <v>2045.8880000000001</v>
      </c>
      <c r="G164" s="29"/>
      <c r="I164" s="40"/>
      <c r="J164" s="9"/>
      <c r="M164" s="9"/>
      <c r="U164" s="12"/>
      <c r="V164" s="12"/>
      <c r="W164" s="16"/>
    </row>
    <row r="165" spans="1:23">
      <c r="A165" t="s">
        <v>161</v>
      </c>
      <c r="D165" s="13">
        <v>2054.4830000000002</v>
      </c>
      <c r="E165" s="18">
        <f t="shared" si="6"/>
        <v>2060.8830000000003</v>
      </c>
      <c r="G165" s="29"/>
      <c r="I165" s="40"/>
      <c r="J165" s="9"/>
      <c r="M165" s="9"/>
      <c r="U165" s="12"/>
      <c r="V165" s="12"/>
      <c r="W165" s="16"/>
    </row>
    <row r="166" spans="1:23">
      <c r="A166" t="s">
        <v>162</v>
      </c>
      <c r="D166" s="13">
        <v>2069.4929999999999</v>
      </c>
      <c r="E166" s="18">
        <f t="shared" si="6"/>
        <v>2075.893</v>
      </c>
      <c r="G166" s="29"/>
      <c r="I166" s="40"/>
      <c r="J166" s="9"/>
      <c r="M166" s="9"/>
      <c r="U166" s="12"/>
      <c r="V166" s="12"/>
      <c r="W166" s="16"/>
    </row>
    <row r="167" spans="1:23">
      <c r="A167" t="s">
        <v>163</v>
      </c>
      <c r="D167" s="13">
        <v>2084.4960000000001</v>
      </c>
      <c r="E167" s="18">
        <f t="shared" si="6"/>
        <v>2090.8960000000002</v>
      </c>
      <c r="G167" s="29"/>
      <c r="I167" s="40"/>
      <c r="J167" s="9"/>
      <c r="M167" s="9"/>
      <c r="U167" s="12"/>
      <c r="V167" s="12"/>
      <c r="W167" s="16"/>
    </row>
    <row r="168" spans="1:23">
      <c r="A168" t="s">
        <v>164</v>
      </c>
      <c r="B168" s="21"/>
      <c r="C168" s="21"/>
      <c r="D168" s="13">
        <v>2099.4969999999998</v>
      </c>
      <c r="E168" s="18">
        <f t="shared" si="6"/>
        <v>2105.8969999999999</v>
      </c>
      <c r="G168" s="30"/>
      <c r="I168" s="40"/>
      <c r="J168" s="9"/>
      <c r="M168" s="9"/>
      <c r="U168" s="12"/>
      <c r="V168" s="12"/>
      <c r="W168" s="16"/>
    </row>
    <row r="169" spans="1:23">
      <c r="A169" s="21" t="str">
        <f>A13</f>
        <v>GPS07N</v>
      </c>
      <c r="D169" s="17">
        <f>D13</f>
        <v>2101.5866000000001</v>
      </c>
      <c r="E169" s="17">
        <f>D169+6.4</f>
        <v>2107.9866000000002</v>
      </c>
      <c r="G169" s="30"/>
      <c r="I169" s="43"/>
      <c r="J169" s="9"/>
      <c r="M169" s="9"/>
      <c r="U169" s="12"/>
      <c r="V169" s="12"/>
      <c r="W169" s="16"/>
    </row>
    <row r="170" spans="1:23">
      <c r="A170" t="s">
        <v>165</v>
      </c>
      <c r="D170" s="13">
        <v>2114.4879999999998</v>
      </c>
      <c r="E170" s="18">
        <f t="shared" si="6"/>
        <v>2120.8879999999999</v>
      </c>
      <c r="G170" s="29"/>
      <c r="I170" s="40"/>
      <c r="J170" s="9"/>
      <c r="M170" s="9"/>
      <c r="U170" s="12"/>
      <c r="V170" s="12"/>
      <c r="W170" s="16"/>
    </row>
    <row r="171" spans="1:23">
      <c r="A171" t="s">
        <v>166</v>
      </c>
      <c r="D171" s="13">
        <v>2129.4899999999998</v>
      </c>
      <c r="E171" s="18">
        <f t="shared" si="6"/>
        <v>2135.89</v>
      </c>
      <c r="G171" s="29"/>
      <c r="I171" s="40"/>
      <c r="J171" s="9"/>
      <c r="M171" s="9"/>
      <c r="T171" s="12"/>
      <c r="U171" s="12"/>
      <c r="V171" s="12"/>
      <c r="W171" s="16"/>
    </row>
    <row r="172" spans="1:23">
      <c r="A172" t="s">
        <v>167</v>
      </c>
      <c r="D172" s="13">
        <v>2144.4929999999999</v>
      </c>
      <c r="E172" s="18">
        <f t="shared" si="6"/>
        <v>2150.893</v>
      </c>
      <c r="G172" s="29"/>
      <c r="I172" s="40"/>
      <c r="J172" s="9"/>
      <c r="M172" s="9"/>
      <c r="T172" s="12"/>
      <c r="U172" s="17"/>
      <c r="V172" s="12"/>
      <c r="W172" s="16"/>
    </row>
    <row r="173" spans="1:23">
      <c r="A173" t="s">
        <v>168</v>
      </c>
      <c r="D173" s="13">
        <v>2159.491</v>
      </c>
      <c r="E173" s="18">
        <f t="shared" si="6"/>
        <v>2165.8910000000001</v>
      </c>
      <c r="G173" s="29"/>
      <c r="I173" s="40"/>
      <c r="J173" s="9"/>
      <c r="M173" s="9"/>
      <c r="T173" s="12"/>
      <c r="U173" s="17"/>
      <c r="V173" s="12"/>
      <c r="W173" s="16"/>
    </row>
    <row r="174" spans="1:23">
      <c r="A174" t="s">
        <v>169</v>
      </c>
      <c r="D174" s="13">
        <v>2174.489</v>
      </c>
      <c r="E174" s="18">
        <f t="shared" si="6"/>
        <v>2180.8890000000001</v>
      </c>
      <c r="G174" s="29"/>
      <c r="I174" s="40"/>
      <c r="J174" s="9"/>
      <c r="M174" s="9"/>
      <c r="T174" s="12"/>
      <c r="U174" s="17"/>
      <c r="V174" s="12"/>
      <c r="W174" s="16"/>
    </row>
    <row r="175" spans="1:23">
      <c r="A175" t="s">
        <v>170</v>
      </c>
      <c r="D175" s="13">
        <v>2189.4949999999999</v>
      </c>
      <c r="E175" s="18">
        <f t="shared" si="6"/>
        <v>2195.895</v>
      </c>
      <c r="G175" s="29"/>
      <c r="I175" s="40"/>
      <c r="J175" s="9"/>
      <c r="M175" s="9"/>
      <c r="T175" s="12"/>
      <c r="U175" s="17"/>
      <c r="V175" s="12"/>
      <c r="W175" s="16"/>
    </row>
    <row r="176" spans="1:23">
      <c r="A176" t="s">
        <v>171</v>
      </c>
      <c r="D176" s="13">
        <v>2204.4899999999998</v>
      </c>
      <c r="E176" s="18">
        <f t="shared" si="6"/>
        <v>2210.89</v>
      </c>
      <c r="G176" s="29"/>
      <c r="I176" s="40"/>
      <c r="J176" s="9"/>
      <c r="M176" s="9"/>
      <c r="T176" s="12"/>
      <c r="U176" s="12"/>
      <c r="V176" s="12"/>
      <c r="W176" s="16"/>
    </row>
    <row r="177" spans="1:23">
      <c r="A177" t="s">
        <v>172</v>
      </c>
      <c r="D177" s="13">
        <v>2219.5</v>
      </c>
      <c r="E177" s="18">
        <f t="shared" si="6"/>
        <v>2225.9</v>
      </c>
      <c r="G177" s="29"/>
      <c r="I177" s="40"/>
      <c r="J177" s="9"/>
      <c r="L177" s="29"/>
      <c r="M177" s="9"/>
      <c r="T177" s="12"/>
      <c r="U177" s="12"/>
      <c r="V177" s="12"/>
      <c r="W177" s="16"/>
    </row>
    <row r="178" spans="1:23">
      <c r="A178" t="s">
        <v>173</v>
      </c>
      <c r="D178" s="13">
        <v>2234.5039999999999</v>
      </c>
      <c r="E178" s="18">
        <f t="shared" si="6"/>
        <v>2240.904</v>
      </c>
      <c r="G178" s="29"/>
      <c r="I178" s="40"/>
      <c r="J178" s="9"/>
      <c r="L178" s="29"/>
      <c r="M178" s="9"/>
      <c r="T178" s="12"/>
      <c r="U178" s="17"/>
      <c r="V178" s="17"/>
      <c r="W178" s="16"/>
    </row>
    <row r="179" spans="1:23">
      <c r="A179" t="s">
        <v>174</v>
      </c>
      <c r="D179" s="16">
        <v>2249.4789999999998</v>
      </c>
      <c r="E179" s="18">
        <f t="shared" si="6"/>
        <v>2255.8789999999999</v>
      </c>
      <c r="G179" s="29"/>
      <c r="I179" s="40"/>
      <c r="J179" s="9"/>
      <c r="L179" s="29"/>
      <c r="M179" s="9"/>
      <c r="T179" s="12"/>
      <c r="U179" s="17"/>
      <c r="V179" s="17"/>
      <c r="W179" s="16"/>
    </row>
    <row r="180" spans="1:23">
      <c r="A180" t="s">
        <v>175</v>
      </c>
      <c r="D180" s="16">
        <v>2264.473</v>
      </c>
      <c r="E180" s="18">
        <f t="shared" si="6"/>
        <v>2270.873</v>
      </c>
      <c r="I180" s="40"/>
      <c r="J180" s="9"/>
      <c r="L180" s="29"/>
      <c r="M180" s="9"/>
      <c r="T180" s="12"/>
      <c r="U180" s="17"/>
      <c r="V180" s="12"/>
      <c r="W180" s="16"/>
    </row>
    <row r="181" spans="1:23">
      <c r="A181" t="s">
        <v>176</v>
      </c>
      <c r="D181" s="13">
        <v>2279.4870000000001</v>
      </c>
      <c r="E181" s="18">
        <f t="shared" si="6"/>
        <v>2285.8870000000002</v>
      </c>
      <c r="I181" s="40"/>
      <c r="J181" s="9"/>
      <c r="L181" s="29"/>
      <c r="M181" s="9"/>
      <c r="T181" s="12"/>
      <c r="U181" s="12"/>
      <c r="V181" s="12"/>
      <c r="W181" s="16"/>
    </row>
    <row r="182" spans="1:23">
      <c r="A182" t="s">
        <v>177</v>
      </c>
      <c r="D182" s="13">
        <v>2294.4830000000002</v>
      </c>
      <c r="E182" s="18">
        <f t="shared" si="6"/>
        <v>2300.8830000000003</v>
      </c>
      <c r="I182" s="40"/>
      <c r="J182" s="9"/>
      <c r="L182" s="29"/>
      <c r="M182" s="9"/>
      <c r="U182" s="12"/>
      <c r="V182" s="12"/>
      <c r="W182" s="16"/>
    </row>
    <row r="183" spans="1:23">
      <c r="A183" t="s">
        <v>178</v>
      </c>
      <c r="D183" s="13">
        <v>2309.491</v>
      </c>
      <c r="E183" s="18">
        <f t="shared" si="6"/>
        <v>2315.8910000000001</v>
      </c>
      <c r="I183" s="40"/>
      <c r="J183" s="9"/>
      <c r="L183" s="29"/>
      <c r="M183" s="9"/>
      <c r="U183" s="12"/>
      <c r="V183" s="12"/>
      <c r="W183" s="16"/>
    </row>
    <row r="184" spans="1:23">
      <c r="A184" t="s">
        <v>179</v>
      </c>
      <c r="D184" s="13">
        <v>2324.489</v>
      </c>
      <c r="E184" s="18">
        <f t="shared" si="6"/>
        <v>2330.8890000000001</v>
      </c>
      <c r="I184" s="40"/>
      <c r="J184" s="9"/>
      <c r="L184" s="29"/>
      <c r="M184" s="9"/>
      <c r="U184" s="12"/>
      <c r="V184" s="12"/>
      <c r="W184" s="16"/>
    </row>
    <row r="185" spans="1:23">
      <c r="A185" t="s">
        <v>180</v>
      </c>
      <c r="D185" s="13">
        <v>2339.489</v>
      </c>
      <c r="E185" s="18">
        <f t="shared" si="6"/>
        <v>2345.8890000000001</v>
      </c>
      <c r="I185" s="40"/>
      <c r="J185" s="9"/>
      <c r="L185" s="29"/>
      <c r="M185" s="9"/>
      <c r="U185" s="12"/>
      <c r="V185" s="12"/>
      <c r="W185" s="16"/>
    </row>
    <row r="186" spans="1:23">
      <c r="A186" t="s">
        <v>181</v>
      </c>
      <c r="D186" s="13">
        <v>2354.482</v>
      </c>
      <c r="E186" s="18">
        <f t="shared" si="6"/>
        <v>2360.8820000000001</v>
      </c>
      <c r="I186" s="40"/>
      <c r="J186" s="9"/>
      <c r="L186" s="29"/>
      <c r="M186" s="9"/>
      <c r="U186" s="12"/>
      <c r="V186" s="12"/>
      <c r="W186" s="16"/>
    </row>
    <row r="187" spans="1:23">
      <c r="A187" t="s">
        <v>182</v>
      </c>
      <c r="D187" s="13">
        <v>2369.491</v>
      </c>
      <c r="E187" s="18">
        <f t="shared" si="6"/>
        <v>2375.8910000000001</v>
      </c>
      <c r="I187" s="40"/>
      <c r="J187" s="9"/>
      <c r="L187" s="29"/>
      <c r="M187" s="9"/>
      <c r="U187" s="12"/>
      <c r="V187" s="12"/>
      <c r="W187" s="16"/>
    </row>
    <row r="188" spans="1:23">
      <c r="A188" t="s">
        <v>183</v>
      </c>
      <c r="D188" s="13">
        <v>2384.4859999999999</v>
      </c>
      <c r="E188" s="18">
        <f t="shared" si="6"/>
        <v>2390.886</v>
      </c>
      <c r="I188" s="40"/>
      <c r="J188" s="9"/>
      <c r="L188" s="29"/>
      <c r="M188" s="9"/>
      <c r="U188" s="12"/>
      <c r="V188" s="12"/>
      <c r="W188" s="16"/>
    </row>
    <row r="189" spans="1:23" s="21" customFormat="1">
      <c r="A189" t="s">
        <v>184</v>
      </c>
      <c r="D189" s="13">
        <v>2399.4929999999999</v>
      </c>
      <c r="E189" s="18">
        <f t="shared" si="6"/>
        <v>2405.893</v>
      </c>
      <c r="G189" s="30"/>
      <c r="I189" s="40"/>
      <c r="J189" s="9"/>
      <c r="L189" s="44"/>
      <c r="M189" s="9"/>
      <c r="U189" s="22"/>
      <c r="V189" s="22"/>
      <c r="W189" s="16"/>
    </row>
    <row r="190" spans="1:23">
      <c r="A190" s="21" t="str">
        <f>A14</f>
        <v>GPS08N</v>
      </c>
      <c r="D190" s="17">
        <f>D14</f>
        <v>2401.5763000000002</v>
      </c>
      <c r="E190" s="17">
        <f>D190+6.4</f>
        <v>2407.9763000000003</v>
      </c>
      <c r="G190" s="30"/>
      <c r="I190" s="43"/>
      <c r="J190" s="9"/>
      <c r="M190" s="9"/>
      <c r="U190" s="12"/>
      <c r="V190" s="12"/>
      <c r="W190" s="16"/>
    </row>
    <row r="191" spans="1:23">
      <c r="A191" t="s">
        <v>185</v>
      </c>
      <c r="D191" s="13">
        <v>2414.4879999999998</v>
      </c>
      <c r="E191" s="18">
        <f t="shared" si="6"/>
        <v>2420.8879999999999</v>
      </c>
      <c r="I191" s="40"/>
      <c r="J191" s="9"/>
      <c r="M191" s="9"/>
      <c r="U191" s="12"/>
      <c r="V191" s="12"/>
      <c r="W191" s="16"/>
    </row>
    <row r="192" spans="1:23">
      <c r="A192" t="s">
        <v>186</v>
      </c>
      <c r="D192" s="13">
        <v>2429.4899999999998</v>
      </c>
      <c r="E192" s="18">
        <f t="shared" si="6"/>
        <v>2435.89</v>
      </c>
      <c r="I192" s="40"/>
      <c r="J192" s="9"/>
      <c r="M192" s="9"/>
      <c r="U192" s="12"/>
      <c r="V192" s="12"/>
      <c r="W192" s="16"/>
    </row>
    <row r="193" spans="1:23">
      <c r="A193" t="s">
        <v>187</v>
      </c>
      <c r="D193" s="13">
        <v>2444.4879999999998</v>
      </c>
      <c r="E193" s="18">
        <f t="shared" si="6"/>
        <v>2450.8879999999999</v>
      </c>
      <c r="I193" s="40"/>
      <c r="J193" s="9"/>
      <c r="M193" s="9"/>
      <c r="U193" s="12"/>
      <c r="V193" s="12"/>
      <c r="W193" s="16"/>
    </row>
    <row r="194" spans="1:23">
      <c r="A194" t="s">
        <v>188</v>
      </c>
      <c r="D194" s="13">
        <v>2459.4899999999998</v>
      </c>
      <c r="E194" s="18">
        <f t="shared" si="6"/>
        <v>2465.89</v>
      </c>
      <c r="I194" s="40"/>
      <c r="J194" s="9"/>
      <c r="M194" s="9"/>
      <c r="U194" s="12"/>
      <c r="V194" s="12"/>
      <c r="W194" s="16"/>
    </row>
    <row r="195" spans="1:23">
      <c r="A195" t="s">
        <v>189</v>
      </c>
      <c r="D195" s="13">
        <v>2474.4879999999998</v>
      </c>
      <c r="E195" s="18">
        <f t="shared" si="6"/>
        <v>2480.8879999999999</v>
      </c>
      <c r="I195" s="40"/>
      <c r="J195" s="9"/>
      <c r="M195" s="9"/>
      <c r="U195" s="12"/>
      <c r="V195" s="12"/>
      <c r="W195" s="16"/>
    </row>
    <row r="196" spans="1:23">
      <c r="A196" t="s">
        <v>190</v>
      </c>
      <c r="D196" s="16">
        <v>2489.4899999999998</v>
      </c>
      <c r="E196" s="18">
        <f t="shared" si="6"/>
        <v>2495.89</v>
      </c>
      <c r="I196" s="40"/>
      <c r="J196" s="9"/>
      <c r="M196" s="9"/>
      <c r="U196" s="12"/>
      <c r="V196" s="12"/>
      <c r="W196" s="16"/>
    </row>
    <row r="197" spans="1:23">
      <c r="A197" t="s">
        <v>191</v>
      </c>
      <c r="D197" s="16">
        <v>2504.4879999999998</v>
      </c>
      <c r="E197" s="18">
        <f t="shared" si="6"/>
        <v>2510.8879999999999</v>
      </c>
      <c r="I197" s="40"/>
      <c r="J197" s="9"/>
      <c r="M197" s="9"/>
      <c r="U197" s="12"/>
      <c r="V197" s="12"/>
      <c r="W197" s="16"/>
    </row>
    <row r="198" spans="1:23">
      <c r="A198" t="s">
        <v>192</v>
      </c>
      <c r="D198" s="16">
        <v>2519.4960000000001</v>
      </c>
      <c r="E198" s="18">
        <f t="shared" si="6"/>
        <v>2525.8960000000002</v>
      </c>
      <c r="G198" s="29"/>
      <c r="I198" s="40"/>
      <c r="J198" s="9"/>
      <c r="M198" s="9"/>
      <c r="U198" s="12"/>
      <c r="V198" s="12"/>
      <c r="W198" s="16"/>
    </row>
    <row r="199" spans="1:23">
      <c r="A199" t="s">
        <v>193</v>
      </c>
      <c r="D199" s="16">
        <v>2534.4870000000001</v>
      </c>
      <c r="E199" s="18">
        <f t="shared" si="6"/>
        <v>2540.8870000000002</v>
      </c>
      <c r="G199" s="29"/>
      <c r="I199" s="40"/>
      <c r="J199" s="9"/>
      <c r="M199" s="9"/>
      <c r="U199" s="12"/>
      <c r="V199" s="12"/>
      <c r="W199" s="16"/>
    </row>
    <row r="200" spans="1:23">
      <c r="A200" t="s">
        <v>194</v>
      </c>
      <c r="D200" s="16">
        <v>2549.4810000000002</v>
      </c>
      <c r="E200" s="18">
        <f t="shared" si="6"/>
        <v>2555.8810000000003</v>
      </c>
      <c r="G200" s="29"/>
      <c r="I200" s="40"/>
      <c r="J200" s="9"/>
      <c r="M200" s="9"/>
      <c r="U200" s="12"/>
      <c r="V200" s="12"/>
      <c r="W200" s="16"/>
    </row>
    <row r="201" spans="1:23">
      <c r="A201" t="s">
        <v>195</v>
      </c>
      <c r="D201" s="16">
        <v>2564.4780000000001</v>
      </c>
      <c r="E201" s="18">
        <f t="shared" si="6"/>
        <v>2570.8780000000002</v>
      </c>
      <c r="G201" s="29"/>
      <c r="I201" s="40"/>
      <c r="J201" s="9"/>
      <c r="M201" s="9"/>
      <c r="U201" s="12"/>
      <c r="V201" s="12"/>
      <c r="W201" s="16"/>
    </row>
    <row r="202" spans="1:23">
      <c r="A202" t="s">
        <v>196</v>
      </c>
      <c r="D202" s="16">
        <v>2579.4940000000001</v>
      </c>
      <c r="E202" s="18">
        <f t="shared" si="6"/>
        <v>2585.8940000000002</v>
      </c>
      <c r="G202" s="29"/>
      <c r="I202" s="40"/>
      <c r="J202" s="9"/>
      <c r="M202" s="9"/>
      <c r="U202" s="12"/>
      <c r="V202" s="12"/>
      <c r="W202" s="16"/>
    </row>
    <row r="203" spans="1:23">
      <c r="A203" t="s">
        <v>197</v>
      </c>
      <c r="D203" s="13">
        <v>2594.4879999999998</v>
      </c>
      <c r="E203" s="18">
        <f t="shared" si="6"/>
        <v>2600.8879999999999</v>
      </c>
      <c r="G203" s="29"/>
      <c r="I203" s="40"/>
      <c r="J203" s="9"/>
      <c r="M203" s="9"/>
      <c r="U203" s="12"/>
      <c r="V203" s="12"/>
      <c r="W203" s="16"/>
    </row>
    <row r="204" spans="1:23">
      <c r="A204" t="s">
        <v>198</v>
      </c>
      <c r="D204" s="13">
        <v>2609.4810000000002</v>
      </c>
      <c r="E204" s="18">
        <f t="shared" si="6"/>
        <v>2615.8810000000003</v>
      </c>
      <c r="G204" s="29"/>
      <c r="I204" s="40"/>
      <c r="J204" s="9"/>
      <c r="M204" s="9"/>
      <c r="U204" s="12"/>
      <c r="V204" s="12"/>
      <c r="W204" s="16"/>
    </row>
    <row r="205" spans="1:23">
      <c r="A205" t="s">
        <v>199</v>
      </c>
      <c r="D205" s="16">
        <v>2624.4740000000002</v>
      </c>
      <c r="E205" s="18">
        <f t="shared" si="6"/>
        <v>2630.8740000000003</v>
      </c>
      <c r="G205" s="29"/>
      <c r="I205" s="40"/>
      <c r="J205" s="9"/>
      <c r="M205" s="9"/>
      <c r="U205" s="12"/>
      <c r="V205" s="12"/>
      <c r="W205" s="16"/>
    </row>
    <row r="206" spans="1:23">
      <c r="A206" t="s">
        <v>200</v>
      </c>
      <c r="D206" s="16">
        <v>2639.4969999999998</v>
      </c>
      <c r="E206" s="18">
        <f t="shared" si="6"/>
        <v>2645.8969999999999</v>
      </c>
      <c r="G206" s="29"/>
      <c r="I206" s="40"/>
      <c r="J206" s="9"/>
      <c r="M206" s="9"/>
      <c r="U206" s="12"/>
      <c r="V206" s="12"/>
      <c r="W206" s="16"/>
    </row>
    <row r="207" spans="1:23">
      <c r="A207" t="s">
        <v>201</v>
      </c>
      <c r="D207" s="16">
        <v>2654.4920000000002</v>
      </c>
      <c r="E207" s="18">
        <f t="shared" si="6"/>
        <v>2660.8920000000003</v>
      </c>
      <c r="G207" s="29"/>
      <c r="I207" s="40"/>
      <c r="J207" s="9"/>
      <c r="M207" s="9"/>
      <c r="U207" s="12"/>
      <c r="V207" s="12"/>
      <c r="W207" s="16"/>
    </row>
    <row r="208" spans="1:23">
      <c r="A208" t="s">
        <v>202</v>
      </c>
      <c r="D208" s="16">
        <v>2669.4870000000001</v>
      </c>
      <c r="E208" s="18">
        <f t="shared" si="6"/>
        <v>2675.8870000000002</v>
      </c>
      <c r="G208" s="29"/>
      <c r="I208" s="40"/>
      <c r="J208" s="9"/>
      <c r="M208" s="9"/>
      <c r="U208" s="12"/>
      <c r="V208" s="12"/>
      <c r="W208" s="16"/>
    </row>
    <row r="209" spans="1:23">
      <c r="A209" t="s">
        <v>203</v>
      </c>
      <c r="D209" s="16">
        <v>2684.4859999999999</v>
      </c>
      <c r="E209" s="18">
        <f t="shared" si="6"/>
        <v>2690.886</v>
      </c>
      <c r="G209" s="29"/>
      <c r="I209" s="30">
        <v>-0.4985</v>
      </c>
      <c r="J209" s="9">
        <f>I209*500</f>
        <v>-249.25</v>
      </c>
      <c r="M209" s="9"/>
      <c r="O209" s="30"/>
      <c r="U209" s="12"/>
      <c r="V209" s="12"/>
      <c r="W209" s="16"/>
    </row>
    <row r="210" spans="1:23">
      <c r="A210" t="s">
        <v>204</v>
      </c>
      <c r="B210" s="21"/>
      <c r="C210" s="21"/>
      <c r="D210" s="13">
        <v>2699.4960000000001</v>
      </c>
      <c r="E210" s="18">
        <f t="shared" si="6"/>
        <v>2705.8960000000002</v>
      </c>
      <c r="G210" s="30"/>
      <c r="I210" s="40">
        <v>-0.49641999999999997</v>
      </c>
      <c r="J210" s="9">
        <f>I210*500</f>
        <v>-248.20999999999998</v>
      </c>
      <c r="M210" s="9"/>
      <c r="O210" s="40"/>
      <c r="U210" s="12"/>
      <c r="V210" s="12"/>
      <c r="W210" s="16"/>
    </row>
    <row r="211" spans="1:23">
      <c r="A211" s="21" t="str">
        <f>A15</f>
        <v>GPS09N</v>
      </c>
      <c r="D211" s="17">
        <f>D15</f>
        <v>2701.5834</v>
      </c>
      <c r="E211" s="17">
        <f>D211+6.4</f>
        <v>2707.9834000000001</v>
      </c>
      <c r="G211" s="30"/>
      <c r="I211" s="43">
        <v>-0.49276999999999999</v>
      </c>
      <c r="J211" s="9">
        <f>I211*500</f>
        <v>-246.38499999999999</v>
      </c>
      <c r="M211" s="9"/>
      <c r="O211" s="43"/>
      <c r="V211" s="12"/>
      <c r="W211" s="16"/>
    </row>
    <row r="212" spans="1:23">
      <c r="A212" t="s">
        <v>205</v>
      </c>
      <c r="D212" s="13">
        <v>2714.4920000000002</v>
      </c>
      <c r="E212" s="18">
        <f t="shared" si="6"/>
        <v>2720.8920000000003</v>
      </c>
      <c r="G212" s="29"/>
      <c r="I212" s="40">
        <v>-0.49117</v>
      </c>
      <c r="J212" s="9">
        <f t="shared" ref="J212:J234" si="7">I212*500</f>
        <v>-245.58500000000001</v>
      </c>
      <c r="M212" s="9"/>
      <c r="O212" s="40"/>
      <c r="U212" s="12"/>
      <c r="V212" s="12"/>
      <c r="W212" s="16"/>
    </row>
    <row r="213" spans="1:23">
      <c r="A213" t="s">
        <v>206</v>
      </c>
      <c r="D213" s="13">
        <v>2729.49</v>
      </c>
      <c r="E213" s="18">
        <f t="shared" si="6"/>
        <v>2735.89</v>
      </c>
      <c r="G213" s="29"/>
      <c r="I213" s="40">
        <v>-0.49070999999999998</v>
      </c>
      <c r="J213" s="9">
        <f t="shared" si="7"/>
        <v>-245.35499999999999</v>
      </c>
      <c r="M213" s="9"/>
      <c r="O213" s="40"/>
      <c r="U213" s="12"/>
      <c r="V213" s="12"/>
      <c r="W213" s="16"/>
    </row>
    <row r="214" spans="1:23">
      <c r="A214" t="s">
        <v>207</v>
      </c>
      <c r="D214" s="13">
        <v>2744.489</v>
      </c>
      <c r="E214" s="18">
        <f t="shared" ref="E214:E234" si="8">D214+6.4</f>
        <v>2750.8890000000001</v>
      </c>
      <c r="G214" s="29"/>
      <c r="I214" s="40">
        <v>-0.4803</v>
      </c>
      <c r="J214" s="9">
        <f t="shared" si="7"/>
        <v>-240.15</v>
      </c>
      <c r="M214" s="9"/>
      <c r="O214" s="40"/>
      <c r="U214" s="12"/>
      <c r="V214" s="12"/>
      <c r="W214" s="16"/>
    </row>
    <row r="215" spans="1:23">
      <c r="A215" t="s">
        <v>208</v>
      </c>
      <c r="D215" s="13">
        <v>2759.4839999999999</v>
      </c>
      <c r="E215" s="18">
        <f t="shared" si="8"/>
        <v>2765.884</v>
      </c>
      <c r="G215" s="29"/>
      <c r="I215" s="40">
        <v>-0.48177999999999999</v>
      </c>
      <c r="J215" s="9">
        <f t="shared" si="7"/>
        <v>-240.89</v>
      </c>
      <c r="M215" s="9"/>
      <c r="O215" s="40"/>
      <c r="U215" s="12"/>
      <c r="V215" s="12"/>
      <c r="W215" s="16"/>
    </row>
    <row r="216" spans="1:23">
      <c r="A216" t="s">
        <v>209</v>
      </c>
      <c r="D216" s="13">
        <v>2774.4769999999999</v>
      </c>
      <c r="E216" s="18">
        <f t="shared" si="8"/>
        <v>2780.877</v>
      </c>
      <c r="G216" s="29"/>
      <c r="I216" s="40">
        <v>-0.47804000000000002</v>
      </c>
      <c r="J216" s="9">
        <f t="shared" si="7"/>
        <v>-239.02</v>
      </c>
      <c r="M216" s="9"/>
      <c r="O216" s="40"/>
      <c r="U216" s="12"/>
      <c r="V216" s="12"/>
      <c r="W216" s="16"/>
    </row>
    <row r="217" spans="1:23">
      <c r="A217" t="s">
        <v>210</v>
      </c>
      <c r="D217" s="13">
        <v>2789.4920000000002</v>
      </c>
      <c r="E217" s="18">
        <f t="shared" si="8"/>
        <v>2795.8920000000003</v>
      </c>
      <c r="G217" s="29"/>
      <c r="I217" s="40">
        <v>-0.47227999999999998</v>
      </c>
      <c r="J217" s="9">
        <f t="shared" si="7"/>
        <v>-236.14</v>
      </c>
      <c r="M217" s="9"/>
      <c r="O217" s="40"/>
      <c r="U217" s="12"/>
      <c r="V217" s="12"/>
      <c r="W217" s="16"/>
    </row>
    <row r="218" spans="1:23">
      <c r="A218" t="s">
        <v>211</v>
      </c>
      <c r="D218" s="16">
        <v>2804.4839999999999</v>
      </c>
      <c r="E218" s="18">
        <f t="shared" si="8"/>
        <v>2810.884</v>
      </c>
      <c r="G218" s="29"/>
      <c r="I218" s="40">
        <v>-0.47731000000000001</v>
      </c>
      <c r="J218" s="9">
        <f t="shared" si="7"/>
        <v>-238.655</v>
      </c>
      <c r="M218" s="9"/>
      <c r="O218" s="40"/>
      <c r="U218" s="12"/>
      <c r="V218" s="12"/>
      <c r="W218" s="16"/>
    </row>
    <row r="219" spans="1:23">
      <c r="A219" t="s">
        <v>212</v>
      </c>
      <c r="D219" s="13">
        <v>2819.4929999999999</v>
      </c>
      <c r="E219" s="18">
        <f t="shared" si="8"/>
        <v>2825.893</v>
      </c>
      <c r="I219" s="40">
        <v>-0.46501999999999999</v>
      </c>
      <c r="J219" s="9">
        <f t="shared" si="7"/>
        <v>-232.51</v>
      </c>
      <c r="M219" s="9"/>
      <c r="O219" s="40"/>
      <c r="U219" s="12"/>
      <c r="V219" s="12"/>
      <c r="W219" s="16"/>
    </row>
    <row r="220" spans="1:23">
      <c r="A220" t="s">
        <v>213</v>
      </c>
      <c r="D220" s="13">
        <v>2834.491</v>
      </c>
      <c r="E220" s="18">
        <f t="shared" si="8"/>
        <v>2840.8910000000001</v>
      </c>
      <c r="I220" s="40">
        <v>-0.46355000000000002</v>
      </c>
      <c r="J220" s="9">
        <f t="shared" si="7"/>
        <v>-231.77500000000001</v>
      </c>
      <c r="M220" s="9"/>
      <c r="O220" s="40"/>
      <c r="U220" s="12"/>
      <c r="V220" s="12"/>
      <c r="W220" s="16"/>
    </row>
    <row r="221" spans="1:23">
      <c r="A221" t="s">
        <v>214</v>
      </c>
      <c r="D221" s="13">
        <v>2849.5039999999999</v>
      </c>
      <c r="E221" s="18">
        <f t="shared" si="8"/>
        <v>2855.904</v>
      </c>
      <c r="I221" s="40">
        <v>-0.46901999999999999</v>
      </c>
      <c r="J221" s="9">
        <f t="shared" si="7"/>
        <v>-234.51</v>
      </c>
      <c r="M221" s="9"/>
      <c r="O221" s="40"/>
      <c r="U221" s="12"/>
      <c r="V221" s="12"/>
      <c r="W221" s="16"/>
    </row>
    <row r="222" spans="1:23">
      <c r="A222" t="s">
        <v>215</v>
      </c>
      <c r="D222" s="13">
        <v>2864.4989999999998</v>
      </c>
      <c r="E222" s="18">
        <f t="shared" si="8"/>
        <v>2870.8989999999999</v>
      </c>
      <c r="I222" s="40">
        <v>-0.46262999999999999</v>
      </c>
      <c r="J222" s="9">
        <f t="shared" si="7"/>
        <v>-231.315</v>
      </c>
      <c r="M222" s="9"/>
      <c r="O222" s="40"/>
      <c r="U222" s="12"/>
      <c r="V222" s="12"/>
      <c r="W222" s="16"/>
    </row>
    <row r="223" spans="1:23">
      <c r="A223" t="s">
        <v>216</v>
      </c>
      <c r="D223" s="13">
        <v>2879.4830000000002</v>
      </c>
      <c r="E223" s="18">
        <f t="shared" si="8"/>
        <v>2885.8830000000003</v>
      </c>
      <c r="I223" s="40">
        <v>-0.45273000000000002</v>
      </c>
      <c r="J223" s="9">
        <f t="shared" si="7"/>
        <v>-226.36500000000001</v>
      </c>
      <c r="M223" s="9"/>
      <c r="O223" s="40"/>
      <c r="U223" s="12"/>
      <c r="V223" s="12"/>
      <c r="W223" s="16"/>
    </row>
    <row r="224" spans="1:23">
      <c r="A224" t="s">
        <v>217</v>
      </c>
      <c r="D224" s="13">
        <v>2894.462</v>
      </c>
      <c r="E224" s="18">
        <f t="shared" si="8"/>
        <v>2900.8620000000001</v>
      </c>
      <c r="I224" s="40">
        <v>-0.45806000000000002</v>
      </c>
      <c r="J224" s="9">
        <f t="shared" si="7"/>
        <v>-229.03</v>
      </c>
      <c r="M224" s="9"/>
      <c r="O224" s="40"/>
      <c r="U224" s="12"/>
      <c r="V224" s="12"/>
      <c r="W224" s="16"/>
    </row>
    <row r="225" spans="1:23">
      <c r="A225" t="s">
        <v>218</v>
      </c>
      <c r="B225" s="21"/>
      <c r="C225" s="21"/>
      <c r="D225" s="13">
        <v>2909.4879999999998</v>
      </c>
      <c r="E225" s="18">
        <f t="shared" si="8"/>
        <v>2915.8879999999999</v>
      </c>
      <c r="I225" s="40">
        <v>-0.45901999999999998</v>
      </c>
      <c r="J225" s="9">
        <f t="shared" si="7"/>
        <v>-229.51</v>
      </c>
      <c r="M225" s="9"/>
      <c r="O225" s="40"/>
      <c r="U225" s="12"/>
      <c r="V225" s="12"/>
      <c r="W225" s="16"/>
    </row>
    <row r="226" spans="1:23">
      <c r="A226" s="21" t="str">
        <f>A16</f>
        <v>GPS10N</v>
      </c>
      <c r="D226" s="17">
        <f>D16</f>
        <v>2911.6025</v>
      </c>
      <c r="E226" s="17">
        <f>D226+6.4</f>
        <v>2918.0025000000001</v>
      </c>
      <c r="G226" s="30"/>
      <c r="I226" s="43">
        <v>-0.45399</v>
      </c>
      <c r="J226" s="9">
        <f t="shared" si="7"/>
        <v>-226.995</v>
      </c>
      <c r="L226" s="40"/>
      <c r="M226" s="9"/>
      <c r="O226" s="43"/>
      <c r="V226" s="12"/>
      <c r="W226" s="16"/>
    </row>
    <row r="227" spans="1:23">
      <c r="A227" t="s">
        <v>219</v>
      </c>
      <c r="D227" s="13">
        <v>2924.4780000000001</v>
      </c>
      <c r="E227" s="18">
        <f t="shared" si="8"/>
        <v>2930.8780000000002</v>
      </c>
      <c r="I227" s="40">
        <v>-0.45867999999999998</v>
      </c>
      <c r="J227" s="9">
        <f t="shared" si="7"/>
        <v>-229.33999999999997</v>
      </c>
      <c r="M227" s="9"/>
      <c r="O227" s="40"/>
      <c r="U227" s="12"/>
      <c r="V227" s="12"/>
      <c r="W227" s="16"/>
    </row>
    <row r="228" spans="1:23">
      <c r="A228" t="s">
        <v>220</v>
      </c>
      <c r="D228" s="13">
        <v>2939.4760000000001</v>
      </c>
      <c r="E228" s="18">
        <f t="shared" si="8"/>
        <v>2945.8760000000002</v>
      </c>
      <c r="I228" s="40">
        <v>-0.45521</v>
      </c>
      <c r="J228" s="9">
        <f t="shared" si="7"/>
        <v>-227.60499999999999</v>
      </c>
      <c r="M228" s="9"/>
      <c r="O228" s="40"/>
      <c r="U228" s="12"/>
      <c r="V228" s="12"/>
      <c r="W228" s="16"/>
    </row>
    <row r="229" spans="1:23">
      <c r="A229" t="s">
        <v>221</v>
      </c>
      <c r="D229" s="13">
        <v>2954.4769999999999</v>
      </c>
      <c r="E229" s="18">
        <f t="shared" si="8"/>
        <v>2960.877</v>
      </c>
      <c r="I229" s="40">
        <v>-0.46039000000000002</v>
      </c>
      <c r="J229" s="9">
        <f t="shared" si="7"/>
        <v>-230.19500000000002</v>
      </c>
      <c r="M229" s="9"/>
      <c r="O229" s="40"/>
      <c r="U229" s="12"/>
      <c r="V229" s="12"/>
      <c r="W229" s="16"/>
    </row>
    <row r="230" spans="1:23">
      <c r="A230" t="s">
        <v>222</v>
      </c>
      <c r="D230" s="16">
        <v>2969.4929999999999</v>
      </c>
      <c r="E230" s="18">
        <f t="shared" si="8"/>
        <v>2975.893</v>
      </c>
      <c r="I230" s="40">
        <v>-0.47237000000000001</v>
      </c>
      <c r="J230" s="9">
        <f t="shared" si="7"/>
        <v>-236.185</v>
      </c>
      <c r="M230" s="9"/>
      <c r="O230" s="40"/>
      <c r="U230" s="12"/>
      <c r="V230" s="12"/>
      <c r="W230" s="16"/>
    </row>
    <row r="231" spans="1:23">
      <c r="A231" t="s">
        <v>223</v>
      </c>
      <c r="D231" s="16">
        <v>2984.482</v>
      </c>
      <c r="E231" s="18">
        <f t="shared" si="8"/>
        <v>2990.8820000000001</v>
      </c>
      <c r="I231" s="40">
        <v>-0.47323999999999999</v>
      </c>
      <c r="J231" s="9">
        <f t="shared" si="7"/>
        <v>-236.62</v>
      </c>
      <c r="O231" s="40"/>
      <c r="U231" s="12"/>
      <c r="V231" s="12"/>
      <c r="W231" s="16"/>
    </row>
    <row r="232" spans="1:23">
      <c r="A232" t="s">
        <v>230</v>
      </c>
      <c r="D232" s="20">
        <v>2994.0230000000001</v>
      </c>
      <c r="E232" s="18">
        <f t="shared" si="8"/>
        <v>3000.4230000000002</v>
      </c>
      <c r="I232" s="40">
        <v>-7.0239999999999997E-2</v>
      </c>
      <c r="J232" s="9">
        <f t="shared" si="7"/>
        <v>-35.119999999999997</v>
      </c>
      <c r="O232" s="40"/>
      <c r="U232" s="12"/>
      <c r="V232" s="12"/>
      <c r="W232" s="16"/>
    </row>
    <row r="233" spans="1:23">
      <c r="A233" t="s">
        <v>231</v>
      </c>
      <c r="D233" s="20">
        <v>3000.0030000000002</v>
      </c>
      <c r="E233" s="18">
        <f t="shared" si="8"/>
        <v>3006.4030000000002</v>
      </c>
      <c r="I233" s="40">
        <v>-8.6699999999999999E-2</v>
      </c>
      <c r="J233" s="9">
        <f t="shared" si="7"/>
        <v>-43.35</v>
      </c>
      <c r="O233" s="40"/>
      <c r="U233" s="12"/>
      <c r="V233" s="12"/>
      <c r="W233" s="16"/>
    </row>
    <row r="234" spans="1:23">
      <c r="A234" t="s">
        <v>232</v>
      </c>
      <c r="D234">
        <v>3009.9969999999998</v>
      </c>
      <c r="E234" s="18">
        <f t="shared" si="8"/>
        <v>3016.3969999999999</v>
      </c>
      <c r="I234" s="40">
        <v>-8.14E-2</v>
      </c>
      <c r="J234" s="9">
        <f t="shared" si="7"/>
        <v>-40.700000000000003</v>
      </c>
      <c r="O234" s="40"/>
      <c r="U234" s="12"/>
      <c r="V234" s="12"/>
    </row>
    <row r="235" spans="1:23">
      <c r="A235" s="2"/>
      <c r="C235" s="2"/>
      <c r="D235" s="2"/>
      <c r="E235" s="2"/>
      <c r="G235" s="28"/>
      <c r="I235" s="40"/>
      <c r="J235" s="32"/>
      <c r="K235" s="33"/>
      <c r="L235" s="32"/>
      <c r="M235" s="33"/>
      <c r="N235" s="32"/>
      <c r="O235" s="34"/>
      <c r="P235" s="32"/>
      <c r="Q235" s="35"/>
    </row>
    <row r="236" spans="1:23">
      <c r="C236" s="1"/>
      <c r="I236" s="32"/>
      <c r="J236" s="32"/>
      <c r="K236" s="36"/>
      <c r="L236" s="32"/>
      <c r="M236" s="32"/>
      <c r="N236" s="32"/>
      <c r="O236" s="4"/>
      <c r="P236" s="32"/>
      <c r="Q236" s="32"/>
    </row>
    <row r="237" spans="1:23">
      <c r="C237" s="1"/>
      <c r="I237" s="32"/>
      <c r="J237" s="32"/>
      <c r="K237" s="36"/>
      <c r="L237" s="32"/>
      <c r="M237" s="32"/>
      <c r="N237" s="32"/>
      <c r="O237" s="4"/>
      <c r="P237" s="32"/>
      <c r="Q237" s="32"/>
    </row>
    <row r="238" spans="1:23">
      <c r="C238" s="1"/>
      <c r="I238" s="109"/>
      <c r="J238" s="32"/>
      <c r="K238" s="36"/>
      <c r="L238" s="32"/>
      <c r="M238" s="32"/>
      <c r="N238" s="32"/>
      <c r="O238" s="4"/>
      <c r="P238" s="32"/>
      <c r="Q238" s="32"/>
    </row>
    <row r="239" spans="1:23">
      <c r="C239" s="1"/>
      <c r="I239" s="109"/>
      <c r="J239" s="32"/>
      <c r="K239" s="36"/>
      <c r="L239" s="32"/>
      <c r="M239" s="32"/>
      <c r="N239" s="32"/>
      <c r="O239" s="4"/>
      <c r="P239" s="32"/>
      <c r="Q239" s="32"/>
    </row>
    <row r="240" spans="1:23">
      <c r="C240" s="1"/>
      <c r="I240" s="109"/>
      <c r="J240" s="32"/>
      <c r="K240" s="36"/>
      <c r="L240" s="32"/>
      <c r="M240" s="32"/>
      <c r="N240" s="32"/>
      <c r="O240" s="4"/>
      <c r="P240" s="32"/>
      <c r="Q240" s="32"/>
    </row>
    <row r="241" spans="1:17">
      <c r="C241" s="3"/>
      <c r="I241" s="109"/>
      <c r="J241" s="32"/>
      <c r="K241" s="36"/>
      <c r="L241" s="32"/>
      <c r="M241" s="32"/>
      <c r="N241" s="32"/>
      <c r="O241" s="4"/>
      <c r="P241" s="32"/>
      <c r="Q241" s="32"/>
    </row>
    <row r="242" spans="1:17">
      <c r="C242" s="3"/>
      <c r="I242" s="109"/>
      <c r="J242" s="32"/>
      <c r="K242" s="37"/>
      <c r="L242" s="32"/>
      <c r="M242" s="32"/>
      <c r="N242" s="32"/>
      <c r="O242" s="32"/>
      <c r="P242" s="32"/>
      <c r="Q242" s="32"/>
    </row>
    <row r="243" spans="1:17">
      <c r="I243" s="109"/>
      <c r="J243" s="32"/>
      <c r="K243" s="38"/>
      <c r="L243" s="32"/>
      <c r="M243" s="32"/>
      <c r="N243" s="32"/>
      <c r="O243" s="32"/>
      <c r="P243" s="32"/>
      <c r="Q243" s="32"/>
    </row>
    <row r="244" spans="1:17">
      <c r="I244" s="109"/>
      <c r="J244" s="32"/>
      <c r="K244" s="32"/>
      <c r="L244" s="32"/>
      <c r="M244" s="32"/>
      <c r="N244" s="32"/>
      <c r="O244" s="5"/>
      <c r="P244" s="32"/>
      <c r="Q244" s="6"/>
    </row>
    <row r="245" spans="1:17">
      <c r="I245" s="109"/>
      <c r="J245" s="32"/>
      <c r="K245" s="32"/>
      <c r="L245" s="32"/>
      <c r="M245" s="32"/>
      <c r="N245" s="32"/>
      <c r="O245" s="5"/>
      <c r="P245" s="32"/>
      <c r="Q245" s="6"/>
    </row>
    <row r="246" spans="1:17">
      <c r="I246" s="109"/>
      <c r="J246" s="32"/>
      <c r="K246" s="32"/>
      <c r="L246" s="32"/>
      <c r="M246" s="32"/>
      <c r="N246" s="32"/>
      <c r="O246" s="5"/>
      <c r="P246" s="32"/>
      <c r="Q246" s="6"/>
    </row>
    <row r="247" spans="1:17">
      <c r="I247" s="109"/>
      <c r="J247" s="32"/>
      <c r="K247" s="32"/>
      <c r="L247" s="32"/>
      <c r="M247" s="32"/>
      <c r="N247" s="32"/>
      <c r="O247" s="5"/>
      <c r="P247" s="32"/>
      <c r="Q247" s="6"/>
    </row>
    <row r="248" spans="1:17">
      <c r="I248" s="109"/>
      <c r="J248" s="32"/>
      <c r="K248" s="32"/>
      <c r="L248" s="32"/>
      <c r="M248" s="32"/>
      <c r="N248" s="32"/>
      <c r="O248" s="5"/>
      <c r="P248" s="32"/>
      <c r="Q248" s="6"/>
    </row>
    <row r="249" spans="1:17">
      <c r="I249" s="109"/>
      <c r="J249" s="32"/>
      <c r="K249" s="32"/>
      <c r="L249" s="32"/>
      <c r="M249" s="32"/>
      <c r="N249" s="32"/>
      <c r="O249" s="5"/>
      <c r="P249" s="32"/>
      <c r="Q249" s="6"/>
    </row>
    <row r="250" spans="1:17">
      <c r="I250" s="109"/>
      <c r="J250" s="32"/>
      <c r="K250" s="32"/>
      <c r="L250" s="32"/>
      <c r="M250" s="32"/>
      <c r="N250" s="32"/>
      <c r="O250" s="5"/>
      <c r="P250" s="32"/>
      <c r="Q250" s="6"/>
    </row>
    <row r="251" spans="1:17">
      <c r="I251" s="109"/>
      <c r="J251" s="32"/>
      <c r="K251" s="32"/>
      <c r="L251" s="32"/>
      <c r="M251" s="32"/>
      <c r="N251" s="32"/>
      <c r="O251" s="5"/>
      <c r="P251" s="32"/>
      <c r="Q251" s="6"/>
    </row>
    <row r="252" spans="1:17">
      <c r="I252" s="109"/>
      <c r="J252" s="32"/>
      <c r="K252" s="32"/>
      <c r="L252" s="32"/>
      <c r="M252" s="32"/>
      <c r="N252" s="32"/>
      <c r="O252" s="5"/>
      <c r="P252" s="32"/>
      <c r="Q252" s="6"/>
    </row>
    <row r="253" spans="1:17">
      <c r="I253" s="109"/>
      <c r="J253" s="32"/>
      <c r="K253" s="32"/>
      <c r="L253" s="32"/>
      <c r="M253" s="32"/>
      <c r="N253" s="32"/>
      <c r="O253" s="5"/>
      <c r="P253" s="32"/>
      <c r="Q253" s="6"/>
    </row>
    <row r="254" spans="1:17">
      <c r="I254" s="109"/>
      <c r="J254" s="32"/>
      <c r="K254" s="32"/>
      <c r="L254" s="32"/>
      <c r="M254" s="32"/>
      <c r="N254" s="32"/>
      <c r="O254" s="5"/>
      <c r="P254" s="32"/>
      <c r="Q254" s="6"/>
    </row>
    <row r="255" spans="1:17">
      <c r="I255" s="109"/>
      <c r="J255" s="32"/>
      <c r="K255" s="32"/>
      <c r="L255" s="32"/>
      <c r="M255" s="32"/>
      <c r="N255" s="32"/>
      <c r="O255" s="32"/>
      <c r="P255" s="32"/>
      <c r="Q255" s="32"/>
    </row>
    <row r="256" spans="1:17">
      <c r="A256" s="2"/>
      <c r="C256" s="2"/>
      <c r="D256" s="2"/>
      <c r="E256" s="2"/>
      <c r="G256" s="28"/>
      <c r="I256" s="109"/>
      <c r="J256" s="32"/>
      <c r="K256" s="33"/>
      <c r="L256" s="32"/>
      <c r="M256" s="33"/>
      <c r="N256" s="32"/>
      <c r="O256" s="34"/>
      <c r="P256" s="32"/>
      <c r="Q256" s="35"/>
    </row>
    <row r="257" spans="3:17">
      <c r="C257" s="1"/>
      <c r="I257" s="109"/>
      <c r="J257" s="32"/>
      <c r="K257" s="36"/>
      <c r="L257" s="32"/>
      <c r="M257" s="32"/>
      <c r="N257" s="32"/>
      <c r="O257" s="4"/>
      <c r="P257" s="32"/>
      <c r="Q257" s="32"/>
    </row>
    <row r="258" spans="3:17">
      <c r="C258" s="1"/>
      <c r="I258" s="109"/>
      <c r="J258" s="32"/>
      <c r="K258" s="36"/>
      <c r="L258" s="32"/>
      <c r="M258" s="32"/>
      <c r="N258" s="32"/>
      <c r="O258" s="4"/>
      <c r="P258" s="32"/>
      <c r="Q258" s="32"/>
    </row>
    <row r="259" spans="3:17">
      <c r="C259" s="1"/>
      <c r="I259" s="109"/>
      <c r="J259" s="32"/>
      <c r="K259" s="36"/>
      <c r="L259" s="32"/>
      <c r="M259" s="32"/>
      <c r="N259" s="32"/>
      <c r="O259" s="4"/>
      <c r="P259" s="32"/>
      <c r="Q259" s="32"/>
    </row>
    <row r="260" spans="3:17">
      <c r="C260" s="1"/>
      <c r="I260" s="109"/>
      <c r="J260" s="32"/>
      <c r="K260" s="36"/>
      <c r="L260" s="32"/>
      <c r="M260" s="32"/>
      <c r="N260" s="32"/>
      <c r="O260" s="4"/>
      <c r="P260" s="32"/>
      <c r="Q260" s="32"/>
    </row>
    <row r="261" spans="3:17">
      <c r="C261" s="1"/>
      <c r="I261" s="109"/>
      <c r="J261" s="32"/>
      <c r="K261" s="36"/>
      <c r="L261" s="32"/>
      <c r="M261" s="32"/>
      <c r="N261" s="32"/>
      <c r="O261" s="4"/>
      <c r="P261" s="32"/>
      <c r="Q261" s="32"/>
    </row>
    <row r="262" spans="3:17">
      <c r="C262" s="1"/>
      <c r="I262" s="109"/>
      <c r="J262" s="32"/>
      <c r="K262" s="38"/>
      <c r="L262" s="32"/>
      <c r="M262" s="32"/>
      <c r="N262" s="32"/>
      <c r="O262" s="32"/>
      <c r="P262" s="32"/>
      <c r="Q262" s="32"/>
    </row>
    <row r="263" spans="3:17">
      <c r="C263" s="3"/>
      <c r="I263" s="109"/>
      <c r="J263" s="32"/>
      <c r="K263" s="38"/>
      <c r="L263" s="32"/>
      <c r="M263" s="32"/>
      <c r="N263" s="32"/>
      <c r="O263" s="32"/>
      <c r="P263" s="32"/>
      <c r="Q263" s="32"/>
    </row>
    <row r="264" spans="3:17">
      <c r="C264" s="3"/>
      <c r="I264" s="32"/>
      <c r="J264" s="32"/>
      <c r="K264" s="32"/>
      <c r="L264" s="32"/>
      <c r="M264" s="32"/>
      <c r="N264" s="32"/>
      <c r="O264" s="32"/>
      <c r="P264" s="32"/>
      <c r="Q264" s="32"/>
    </row>
    <row r="265" spans="3:17">
      <c r="I265" s="32"/>
      <c r="J265" s="32"/>
      <c r="K265" s="32"/>
      <c r="L265" s="32"/>
      <c r="M265" s="32"/>
      <c r="N265" s="32"/>
      <c r="O265" s="5"/>
      <c r="P265" s="32"/>
      <c r="Q265" s="6"/>
    </row>
    <row r="266" spans="3:17">
      <c r="I266" s="32"/>
      <c r="J266" s="32"/>
      <c r="K266" s="32"/>
      <c r="L266" s="32"/>
      <c r="M266" s="32"/>
      <c r="N266" s="32"/>
      <c r="O266" s="5"/>
      <c r="P266" s="32"/>
      <c r="Q266" s="6"/>
    </row>
    <row r="267" spans="3:17">
      <c r="I267" s="32"/>
      <c r="J267" s="32"/>
      <c r="K267" s="32"/>
      <c r="L267" s="32"/>
      <c r="M267" s="32"/>
      <c r="N267" s="32"/>
      <c r="O267" s="5"/>
      <c r="P267" s="32"/>
      <c r="Q267" s="6"/>
    </row>
    <row r="268" spans="3:17">
      <c r="I268" s="32"/>
      <c r="J268" s="32"/>
      <c r="K268" s="32"/>
      <c r="L268" s="32"/>
      <c r="M268" s="32"/>
      <c r="N268" s="32"/>
      <c r="O268" s="5"/>
      <c r="P268" s="32"/>
      <c r="Q268" s="6"/>
    </row>
    <row r="269" spans="3:17">
      <c r="I269" s="32"/>
      <c r="J269" s="32"/>
      <c r="K269" s="32"/>
      <c r="L269" s="32"/>
      <c r="M269" s="32"/>
      <c r="N269" s="32"/>
      <c r="O269" s="5"/>
      <c r="P269" s="32"/>
      <c r="Q269" s="6"/>
    </row>
    <row r="270" spans="3:17">
      <c r="I270" s="32"/>
      <c r="J270" s="32"/>
      <c r="K270" s="32"/>
      <c r="L270" s="32"/>
      <c r="M270" s="32"/>
      <c r="N270" s="32"/>
      <c r="O270" s="5"/>
      <c r="P270" s="32"/>
      <c r="Q270" s="6"/>
    </row>
    <row r="271" spans="3:17">
      <c r="I271" s="32"/>
      <c r="J271" s="32"/>
      <c r="K271" s="32"/>
      <c r="L271" s="32"/>
      <c r="M271" s="32"/>
      <c r="N271" s="32"/>
      <c r="O271" s="5"/>
      <c r="P271" s="32"/>
      <c r="Q271" s="6"/>
    </row>
    <row r="272" spans="3:17">
      <c r="I272" s="32"/>
      <c r="J272" s="32"/>
      <c r="K272" s="32"/>
      <c r="L272" s="32"/>
      <c r="M272" s="32"/>
      <c r="N272" s="32"/>
      <c r="O272" s="5"/>
      <c r="P272" s="32"/>
      <c r="Q272" s="6"/>
    </row>
    <row r="273" spans="1:17">
      <c r="I273" s="32"/>
      <c r="J273" s="32"/>
      <c r="K273" s="32"/>
      <c r="L273" s="32"/>
      <c r="M273" s="32"/>
      <c r="N273" s="32"/>
      <c r="O273" s="5"/>
      <c r="P273" s="32"/>
      <c r="Q273" s="6"/>
    </row>
    <row r="274" spans="1:17">
      <c r="I274" s="32"/>
      <c r="J274" s="32"/>
      <c r="K274" s="32"/>
      <c r="L274" s="32"/>
      <c r="M274" s="32"/>
      <c r="N274" s="32"/>
      <c r="O274" s="5"/>
      <c r="P274" s="32"/>
      <c r="Q274" s="6"/>
    </row>
    <row r="275" spans="1:17">
      <c r="I275" s="32"/>
      <c r="J275" s="32"/>
      <c r="K275" s="32"/>
      <c r="L275" s="32"/>
      <c r="M275" s="32"/>
      <c r="N275" s="32"/>
      <c r="O275" s="5"/>
      <c r="P275" s="32"/>
      <c r="Q275" s="6"/>
    </row>
    <row r="276" spans="1:17">
      <c r="I276" s="32"/>
      <c r="J276" s="32"/>
      <c r="K276" s="32"/>
      <c r="L276" s="32"/>
      <c r="M276" s="32"/>
      <c r="N276" s="32"/>
      <c r="O276" s="5"/>
      <c r="P276" s="32"/>
      <c r="Q276" s="6"/>
    </row>
    <row r="277" spans="1:17">
      <c r="I277" s="32"/>
      <c r="J277" s="32"/>
      <c r="K277" s="32"/>
      <c r="L277" s="32"/>
      <c r="M277" s="32"/>
      <c r="N277" s="32"/>
      <c r="O277" s="32"/>
      <c r="P277" s="32"/>
      <c r="Q277" s="32"/>
    </row>
    <row r="278" spans="1:17">
      <c r="A278" s="2"/>
      <c r="C278" s="2"/>
      <c r="D278" s="2"/>
      <c r="E278" s="2"/>
      <c r="G278" s="28"/>
      <c r="I278" s="33"/>
      <c r="J278" s="32"/>
      <c r="K278" s="33"/>
      <c r="L278" s="32"/>
      <c r="M278" s="33"/>
      <c r="N278" s="32"/>
      <c r="O278" s="34"/>
      <c r="P278" s="32"/>
      <c r="Q278" s="35"/>
    </row>
    <row r="279" spans="1:17">
      <c r="C279" s="1"/>
      <c r="I279" s="32"/>
      <c r="J279" s="32"/>
      <c r="K279" s="36"/>
      <c r="L279" s="32"/>
      <c r="M279" s="32"/>
      <c r="N279" s="32"/>
      <c r="O279" s="4"/>
      <c r="P279" s="32"/>
      <c r="Q279" s="32"/>
    </row>
    <row r="280" spans="1:17">
      <c r="C280" s="1"/>
      <c r="I280" s="32"/>
      <c r="J280" s="32"/>
      <c r="K280" s="36"/>
      <c r="L280" s="32"/>
      <c r="M280" s="32"/>
      <c r="N280" s="32"/>
      <c r="O280" s="4"/>
      <c r="P280" s="32"/>
      <c r="Q280" s="32"/>
    </row>
    <row r="281" spans="1:17">
      <c r="C281" s="1"/>
      <c r="I281" s="32"/>
      <c r="J281" s="32"/>
      <c r="K281" s="36"/>
      <c r="L281" s="32"/>
      <c r="M281" s="32"/>
      <c r="N281" s="32"/>
      <c r="O281" s="4"/>
      <c r="P281" s="32"/>
      <c r="Q281" s="32"/>
    </row>
    <row r="282" spans="1:17">
      <c r="C282" s="1"/>
      <c r="I282" s="32"/>
      <c r="J282" s="32"/>
      <c r="K282" s="36"/>
      <c r="L282" s="32"/>
      <c r="M282" s="32"/>
      <c r="N282" s="32"/>
      <c r="O282" s="4"/>
      <c r="P282" s="32"/>
      <c r="Q282" s="32"/>
    </row>
    <row r="283" spans="1:17">
      <c r="C283" s="1"/>
      <c r="I283" s="32"/>
      <c r="J283" s="32"/>
      <c r="K283" s="36"/>
      <c r="L283" s="32"/>
      <c r="M283" s="32"/>
      <c r="N283" s="32"/>
      <c r="O283" s="4"/>
      <c r="P283" s="32"/>
      <c r="Q283" s="32"/>
    </row>
    <row r="284" spans="1:17">
      <c r="C284" s="1"/>
      <c r="I284" s="32"/>
      <c r="J284" s="32"/>
      <c r="K284" s="37"/>
      <c r="L284" s="32"/>
      <c r="M284" s="32"/>
      <c r="N284" s="32"/>
      <c r="O284" s="4"/>
      <c r="P284" s="32"/>
      <c r="Q284" s="32"/>
    </row>
    <row r="285" spans="1:17">
      <c r="C285" s="1"/>
      <c r="I285" s="32"/>
      <c r="J285" s="32"/>
      <c r="K285" s="38"/>
      <c r="L285" s="32"/>
      <c r="M285" s="32"/>
      <c r="N285" s="32"/>
      <c r="O285" s="4"/>
      <c r="P285" s="32"/>
      <c r="Q285" s="32"/>
    </row>
    <row r="286" spans="1:17">
      <c r="C286" s="1"/>
      <c r="I286" s="32"/>
      <c r="J286" s="32"/>
      <c r="K286" s="32"/>
      <c r="L286" s="32"/>
      <c r="M286" s="32"/>
      <c r="N286" s="32"/>
      <c r="O286" s="32"/>
      <c r="P286" s="32"/>
      <c r="Q286" s="32"/>
    </row>
    <row r="287" spans="1:17">
      <c r="C287" s="3"/>
      <c r="I287" s="32"/>
      <c r="J287" s="32"/>
      <c r="K287" s="32"/>
      <c r="L287" s="32"/>
      <c r="M287" s="32"/>
      <c r="N287" s="32"/>
      <c r="O287" s="32"/>
      <c r="P287" s="32"/>
      <c r="Q287" s="6"/>
    </row>
    <row r="288" spans="1:17">
      <c r="C288" s="3"/>
      <c r="I288" s="32"/>
      <c r="J288" s="32"/>
      <c r="K288" s="32"/>
      <c r="L288" s="32"/>
      <c r="M288" s="32"/>
      <c r="N288" s="32"/>
      <c r="O288" s="32"/>
      <c r="P288" s="32"/>
      <c r="Q288" s="6"/>
    </row>
    <row r="289" spans="1:17">
      <c r="I289" s="32"/>
      <c r="J289" s="32"/>
      <c r="K289" s="32"/>
      <c r="L289" s="32"/>
      <c r="M289" s="32"/>
      <c r="N289" s="32"/>
      <c r="O289" s="5"/>
      <c r="P289" s="32"/>
      <c r="Q289" s="6"/>
    </row>
    <row r="290" spans="1:17">
      <c r="I290" s="32"/>
      <c r="J290" s="32"/>
      <c r="K290" s="32"/>
      <c r="L290" s="32"/>
      <c r="M290" s="32"/>
      <c r="N290" s="32"/>
      <c r="O290" s="5"/>
      <c r="P290" s="32"/>
      <c r="Q290" s="6"/>
    </row>
    <row r="291" spans="1:17">
      <c r="I291" s="32"/>
      <c r="J291" s="32"/>
      <c r="K291" s="32"/>
      <c r="L291" s="32"/>
      <c r="M291" s="32"/>
      <c r="N291" s="32"/>
      <c r="O291" s="5"/>
      <c r="P291" s="32"/>
      <c r="Q291" s="6"/>
    </row>
    <row r="292" spans="1:17">
      <c r="I292" s="32"/>
      <c r="J292" s="32"/>
      <c r="K292" s="32"/>
      <c r="L292" s="32"/>
      <c r="M292" s="32"/>
      <c r="N292" s="32"/>
      <c r="O292" s="5"/>
      <c r="P292" s="32"/>
      <c r="Q292" s="6"/>
    </row>
    <row r="293" spans="1:17">
      <c r="I293" s="32"/>
      <c r="J293" s="32"/>
      <c r="K293" s="32"/>
      <c r="L293" s="32"/>
      <c r="M293" s="32"/>
      <c r="N293" s="32"/>
      <c r="O293" s="5"/>
      <c r="P293" s="32"/>
      <c r="Q293" s="6"/>
    </row>
    <row r="294" spans="1:17">
      <c r="I294" s="32"/>
      <c r="J294" s="32"/>
      <c r="K294" s="32"/>
      <c r="L294" s="32"/>
      <c r="M294" s="32"/>
      <c r="N294" s="32"/>
      <c r="O294" s="5"/>
      <c r="P294" s="32"/>
      <c r="Q294" s="6"/>
    </row>
    <row r="295" spans="1:17">
      <c r="I295" s="32"/>
      <c r="J295" s="32"/>
      <c r="K295" s="32"/>
      <c r="L295" s="32"/>
      <c r="M295" s="32"/>
      <c r="N295" s="32"/>
      <c r="O295" s="5"/>
      <c r="P295" s="32"/>
      <c r="Q295" s="6"/>
    </row>
    <row r="296" spans="1:17">
      <c r="I296" s="32"/>
      <c r="J296" s="32"/>
      <c r="K296" s="32"/>
      <c r="L296" s="32"/>
      <c r="M296" s="32"/>
      <c r="N296" s="32"/>
      <c r="O296" s="5"/>
      <c r="P296" s="32"/>
      <c r="Q296" s="6"/>
    </row>
    <row r="297" spans="1:17">
      <c r="I297" s="32"/>
      <c r="J297" s="32"/>
      <c r="K297" s="32"/>
      <c r="L297" s="32"/>
      <c r="M297" s="32"/>
      <c r="N297" s="32"/>
      <c r="O297" s="32"/>
      <c r="P297" s="32"/>
      <c r="Q297" s="32"/>
    </row>
    <row r="298" spans="1:17">
      <c r="A298" s="2"/>
      <c r="C298" s="2"/>
      <c r="D298" s="2"/>
      <c r="E298" s="2"/>
      <c r="G298" s="28"/>
      <c r="I298" s="33"/>
      <c r="J298" s="32"/>
      <c r="K298" s="33"/>
      <c r="L298" s="32"/>
      <c r="M298" s="33"/>
      <c r="N298" s="32"/>
      <c r="O298" s="34"/>
      <c r="P298" s="32"/>
      <c r="Q298" s="35"/>
    </row>
    <row r="299" spans="1:17">
      <c r="C299" s="1"/>
      <c r="I299" s="32"/>
      <c r="J299" s="32"/>
      <c r="K299" s="36"/>
      <c r="L299" s="32"/>
      <c r="M299" s="32"/>
      <c r="N299" s="32"/>
      <c r="O299" s="4"/>
      <c r="P299" s="32"/>
      <c r="Q299" s="32"/>
    </row>
    <row r="300" spans="1:17">
      <c r="C300" s="1"/>
      <c r="I300" s="32"/>
      <c r="J300" s="32"/>
      <c r="K300" s="36"/>
      <c r="L300" s="32"/>
      <c r="M300" s="32"/>
      <c r="N300" s="32"/>
      <c r="O300" s="4"/>
      <c r="P300" s="32"/>
      <c r="Q300" s="32"/>
    </row>
    <row r="301" spans="1:17">
      <c r="C301" s="1"/>
      <c r="I301" s="32"/>
      <c r="J301" s="32"/>
      <c r="K301" s="36"/>
      <c r="L301" s="32"/>
      <c r="M301" s="32"/>
      <c r="N301" s="32"/>
      <c r="O301" s="4"/>
      <c r="P301" s="32"/>
      <c r="Q301" s="32"/>
    </row>
    <row r="302" spans="1:17">
      <c r="C302" s="1"/>
      <c r="I302" s="32"/>
      <c r="J302" s="32"/>
      <c r="K302" s="36"/>
      <c r="L302" s="32"/>
      <c r="M302" s="32"/>
      <c r="N302" s="32"/>
      <c r="O302" s="4"/>
      <c r="P302" s="32"/>
      <c r="Q302" s="32"/>
    </row>
    <row r="303" spans="1:17">
      <c r="C303" s="1"/>
      <c r="I303" s="32"/>
      <c r="J303" s="32"/>
      <c r="K303" s="36"/>
      <c r="L303" s="32"/>
      <c r="M303" s="32"/>
      <c r="N303" s="32"/>
      <c r="O303" s="4"/>
      <c r="P303" s="32"/>
      <c r="Q303" s="32"/>
    </row>
    <row r="304" spans="1:17">
      <c r="C304" s="3"/>
      <c r="I304" s="32"/>
      <c r="J304" s="32"/>
      <c r="K304" s="38"/>
      <c r="L304" s="32"/>
      <c r="M304" s="32"/>
      <c r="N304" s="32"/>
      <c r="O304" s="32"/>
      <c r="P304" s="32"/>
      <c r="Q304" s="32"/>
    </row>
    <row r="305" spans="3:17">
      <c r="C305" s="3"/>
      <c r="I305" s="32"/>
      <c r="J305" s="32"/>
      <c r="K305" s="38"/>
      <c r="L305" s="32"/>
      <c r="M305" s="32"/>
      <c r="N305" s="32"/>
      <c r="O305" s="32"/>
      <c r="P305" s="32"/>
      <c r="Q305" s="32"/>
    </row>
    <row r="306" spans="3:17">
      <c r="I306" s="32"/>
      <c r="J306" s="32"/>
      <c r="K306" s="32"/>
      <c r="L306" s="32"/>
      <c r="M306" s="32"/>
      <c r="N306" s="32"/>
      <c r="O306" s="5"/>
      <c r="P306" s="32"/>
      <c r="Q306" s="6"/>
    </row>
    <row r="307" spans="3:17">
      <c r="I307" s="32"/>
      <c r="J307" s="32"/>
      <c r="K307" s="32"/>
      <c r="L307" s="32"/>
      <c r="M307" s="32"/>
      <c r="N307" s="32"/>
      <c r="O307" s="5"/>
      <c r="P307" s="32"/>
      <c r="Q307" s="6"/>
    </row>
    <row r="308" spans="3:17">
      <c r="I308" s="32"/>
      <c r="J308" s="32"/>
      <c r="K308" s="32"/>
      <c r="L308" s="32"/>
      <c r="M308" s="32"/>
      <c r="N308" s="32"/>
      <c r="O308" s="5"/>
      <c r="P308" s="32"/>
      <c r="Q308" s="6"/>
    </row>
    <row r="309" spans="3:17">
      <c r="I309" s="32"/>
      <c r="J309" s="32"/>
      <c r="K309" s="32"/>
      <c r="L309" s="32"/>
      <c r="M309" s="32"/>
      <c r="N309" s="32"/>
      <c r="O309" s="5"/>
      <c r="P309" s="32"/>
      <c r="Q309" s="6"/>
    </row>
    <row r="310" spans="3:17">
      <c r="I310" s="32"/>
      <c r="J310" s="32"/>
      <c r="K310" s="32"/>
      <c r="L310" s="32"/>
      <c r="M310" s="32"/>
      <c r="N310" s="32"/>
      <c r="O310" s="5"/>
      <c r="P310" s="32"/>
      <c r="Q310" s="6"/>
    </row>
    <row r="311" spans="3:17">
      <c r="I311" s="32"/>
      <c r="J311" s="32"/>
      <c r="K311" s="32"/>
      <c r="L311" s="32"/>
      <c r="M311" s="32"/>
      <c r="N311" s="32"/>
      <c r="O311" s="5"/>
      <c r="P311" s="32"/>
      <c r="Q311" s="6"/>
    </row>
    <row r="312" spans="3:17">
      <c r="I312" s="32"/>
      <c r="J312" s="32"/>
      <c r="K312" s="32"/>
      <c r="L312" s="32"/>
      <c r="M312" s="32"/>
      <c r="N312" s="32"/>
      <c r="O312" s="5"/>
      <c r="P312" s="32"/>
      <c r="Q312" s="6"/>
    </row>
    <row r="313" spans="3:17">
      <c r="I313" s="32"/>
      <c r="J313" s="32"/>
      <c r="K313" s="32"/>
      <c r="L313" s="32"/>
      <c r="M313" s="32"/>
      <c r="N313" s="32"/>
      <c r="O313" s="5"/>
      <c r="P313" s="32"/>
      <c r="Q313" s="6"/>
    </row>
    <row r="314" spans="3:17">
      <c r="I314" s="32"/>
      <c r="J314" s="32"/>
      <c r="K314" s="32"/>
      <c r="L314" s="32"/>
      <c r="M314" s="32"/>
      <c r="N314" s="32"/>
      <c r="O314" s="5"/>
      <c r="P314" s="32"/>
      <c r="Q314" s="6"/>
    </row>
    <row r="315" spans="3:17">
      <c r="I315" s="32"/>
      <c r="J315" s="32"/>
      <c r="K315" s="32"/>
      <c r="L315" s="32"/>
      <c r="M315" s="32"/>
      <c r="N315" s="32"/>
      <c r="O315" s="5"/>
      <c r="P315" s="32"/>
      <c r="Q315" s="6"/>
    </row>
    <row r="316" spans="3:17">
      <c r="I316" s="32"/>
      <c r="J316" s="32"/>
      <c r="K316" s="32"/>
      <c r="L316" s="32"/>
      <c r="M316" s="32"/>
      <c r="N316" s="32"/>
      <c r="O316" s="5"/>
      <c r="P316" s="32"/>
      <c r="Q316" s="6"/>
    </row>
    <row r="317" spans="3:17">
      <c r="I317" s="32"/>
      <c r="J317" s="32"/>
      <c r="K317" s="32"/>
      <c r="L317" s="32"/>
      <c r="M317" s="32"/>
      <c r="N317" s="32"/>
      <c r="O317" s="5"/>
      <c r="P317" s="32"/>
      <c r="Q317" s="6"/>
    </row>
    <row r="318" spans="3:17">
      <c r="I318" s="32"/>
      <c r="J318" s="32"/>
      <c r="K318" s="32"/>
      <c r="L318" s="32"/>
      <c r="M318" s="32"/>
      <c r="N318" s="32"/>
      <c r="O318" s="5"/>
      <c r="P318" s="32"/>
      <c r="Q318" s="6"/>
    </row>
    <row r="319" spans="3:17">
      <c r="I319" s="32"/>
      <c r="J319" s="32"/>
      <c r="K319" s="32"/>
      <c r="L319" s="32"/>
      <c r="M319" s="32"/>
      <c r="N319" s="32"/>
      <c r="O319" s="5"/>
      <c r="P319" s="32"/>
      <c r="Q319" s="6"/>
    </row>
    <row r="320" spans="3:17">
      <c r="I320" s="32"/>
      <c r="J320" s="32"/>
      <c r="K320" s="32"/>
      <c r="L320" s="32"/>
      <c r="M320" s="32"/>
      <c r="N320" s="32"/>
      <c r="O320" s="5"/>
      <c r="P320" s="32"/>
      <c r="Q320" s="6"/>
    </row>
    <row r="321" spans="9:17">
      <c r="I321" s="32"/>
      <c r="J321" s="32"/>
      <c r="K321" s="32"/>
      <c r="L321" s="32"/>
      <c r="M321" s="32"/>
      <c r="N321" s="32"/>
      <c r="O321" s="32"/>
      <c r="P321" s="32"/>
      <c r="Q321" s="32"/>
    </row>
    <row r="322" spans="9:17">
      <c r="I322" s="32"/>
      <c r="J322" s="32"/>
      <c r="K322" s="32"/>
      <c r="L322" s="32"/>
      <c r="M322" s="32"/>
      <c r="N322" s="32"/>
      <c r="O322" s="32"/>
      <c r="P322" s="32"/>
      <c r="Q322" s="32"/>
    </row>
    <row r="323" spans="9:17">
      <c r="I323" s="32"/>
      <c r="J323" s="32"/>
      <c r="K323" s="32"/>
      <c r="L323" s="32"/>
      <c r="M323" s="32"/>
      <c r="N323" s="32"/>
      <c r="O323" s="32"/>
      <c r="P323" s="32"/>
      <c r="Q323" s="32"/>
    </row>
    <row r="324" spans="9:17">
      <c r="I324" s="32"/>
      <c r="J324" s="32"/>
      <c r="K324" s="32"/>
      <c r="L324" s="32"/>
      <c r="M324" s="32"/>
      <c r="N324" s="32"/>
      <c r="O324" s="32"/>
      <c r="P324" s="32"/>
      <c r="Q324" s="32"/>
    </row>
  </sheetData>
  <mergeCells count="1">
    <mergeCell ref="G17:I1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rilievo iniziale 2001 </vt:lpstr>
      <vt:lpstr>LUG-AGO 2002</vt:lpstr>
      <vt:lpstr>OTT-NOV-DIC 2002</vt:lpstr>
      <vt:lpstr>GEN 2003</vt:lpstr>
      <vt:lpstr>MAR 2003</vt:lpstr>
      <vt:lpstr>GIU 2003</vt:lpstr>
      <vt:lpstr>OTT 2003</vt:lpstr>
      <vt:lpstr>GEN 2004</vt:lpstr>
      <vt:lpstr>MAG 2004</vt:lpstr>
      <vt:lpstr>AGO 2004</vt:lpstr>
      <vt:lpstr>general 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G. Nicolosi</dc:creator>
  <cp:lastModifiedBy>paoli</cp:lastModifiedBy>
  <cp:lastPrinted>2015-07-30T09:24:20Z</cp:lastPrinted>
  <dcterms:created xsi:type="dcterms:W3CDTF">2001-03-26T10:02:31Z</dcterms:created>
  <dcterms:modified xsi:type="dcterms:W3CDTF">2015-07-30T10:54:49Z</dcterms:modified>
</cp:coreProperties>
</file>